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ja.mansoor\Desktop\upload\TO BE UPLOADED\"/>
    </mc:Choice>
  </mc:AlternateContent>
  <bookViews>
    <workbookView xWindow="0" yWindow="0" windowWidth="20730" windowHeight="11760" tabRatio="734"/>
  </bookViews>
  <sheets>
    <sheet name="Deposits &amp; Advances" sheetId="1" r:id="rId1"/>
    <sheet name="Sectorwise" sheetId="2" state="hidden" r:id="rId2"/>
    <sheet name="LBS-MIS-II" sheetId="13" state="hidden" r:id="rId3"/>
    <sheet name="Gross NPAs" sheetId="3" state="hidden" r:id="rId4"/>
    <sheet name="PM's Task Force Data" sheetId="12" state="hidden" r:id="rId5"/>
    <sheet name="B.Note Annex.A" sheetId="7" state="hidden" r:id="rId6"/>
    <sheet name="Disbursement  from Banks" sheetId="14" state="hidden" r:id="rId7"/>
  </sheets>
  <externalReferences>
    <externalReference r:id="rId8"/>
  </externalReferences>
  <definedNames>
    <definedName name="_xlnm.Print_Area" localSheetId="5">'B.Note Annex.A'!$A$1:$G$45</definedName>
    <definedName name="_xlnm.Print_Area" localSheetId="0">'Deposits &amp; Advances'!$A$1:$U$64</definedName>
    <definedName name="_xlnm.Print_Area" localSheetId="6">'Disbursement  from Banks'!$A$70:$H$94</definedName>
    <definedName name="_xlnm.Print_Area" localSheetId="3">'Gross NPAs'!$A$1:$BN$53</definedName>
    <definedName name="_xlnm.Print_Area" localSheetId="4">[1]PM!#REF!</definedName>
    <definedName name="_xlnm.Print_Area" localSheetId="1">Sectorwise!$A$1:$BP$55</definedName>
    <definedName name="_xlnm.Print_Titles" localSheetId="0">'Deposits &amp; Advances'!$A:$B</definedName>
    <definedName name="_xlnm.Print_Titles" localSheetId="3">'Gross NPAs'!$A:$B,'Gross NPAs'!$1:$5</definedName>
    <definedName name="_xlnm.Print_Titles" localSheetId="1">Sectorwise!$A:$B</definedName>
  </definedNames>
  <calcPr calcId="152511"/>
</workbook>
</file>

<file path=xl/calcChain.xml><?xml version="1.0" encoding="utf-8"?>
<calcChain xmlns="http://schemas.openxmlformats.org/spreadsheetml/2006/main">
  <c r="BE9" i="2" l="1"/>
  <c r="D41" i="7" l="1"/>
  <c r="D42" i="7"/>
  <c r="D43" i="7"/>
  <c r="D44" i="7"/>
  <c r="O40" i="3" l="1"/>
  <c r="BH8" i="3"/>
  <c r="BI8" i="3"/>
  <c r="BH9" i="3"/>
  <c r="BI9" i="3"/>
  <c r="BH10" i="3"/>
  <c r="BI10" i="3"/>
  <c r="BH11" i="3"/>
  <c r="BI11" i="3"/>
  <c r="BH12" i="3"/>
  <c r="BH13" i="3"/>
  <c r="BI13" i="3"/>
  <c r="BH14" i="3"/>
  <c r="BI14" i="3"/>
  <c r="BH15" i="3"/>
  <c r="BI15" i="3"/>
  <c r="BH16" i="3"/>
  <c r="BI16" i="3"/>
  <c r="BH17" i="3"/>
  <c r="BI17" i="3"/>
  <c r="BH18" i="3"/>
  <c r="BI18" i="3"/>
  <c r="BH27" i="3"/>
  <c r="BI27" i="3"/>
  <c r="BG20" i="3"/>
  <c r="BH20" i="3"/>
  <c r="BI20" i="3"/>
  <c r="BJ20" i="3" s="1"/>
  <c r="BH21" i="3"/>
  <c r="BI21" i="3"/>
  <c r="BH22" i="3"/>
  <c r="BI22" i="3"/>
  <c r="BH23" i="3"/>
  <c r="BI23" i="3"/>
  <c r="BH24" i="3"/>
  <c r="BI24" i="3"/>
  <c r="BH25" i="3"/>
  <c r="BI25" i="3"/>
  <c r="BH26" i="3"/>
  <c r="BI26" i="3"/>
  <c r="BH28" i="3"/>
  <c r="BI28" i="3"/>
  <c r="BH29" i="3"/>
  <c r="BI29" i="3"/>
  <c r="BH30" i="3"/>
  <c r="BI30" i="3"/>
  <c r="BH31" i="3"/>
  <c r="BI31" i="3"/>
  <c r="BG33" i="3"/>
  <c r="BH33" i="3"/>
  <c r="BI33" i="3"/>
  <c r="BJ33" i="3" s="1"/>
  <c r="BH34" i="3"/>
  <c r="BI34" i="3"/>
  <c r="BH35" i="3"/>
  <c r="BI35" i="3"/>
  <c r="BG38" i="3"/>
  <c r="BH38" i="3"/>
  <c r="BI38" i="3"/>
  <c r="BJ38" i="3" s="1"/>
  <c r="BH39" i="3"/>
  <c r="BI39" i="3"/>
  <c r="BH40" i="3"/>
  <c r="BI40" i="3"/>
  <c r="BH41" i="3"/>
  <c r="BI41" i="3"/>
  <c r="BH42" i="3"/>
  <c r="BI42" i="3"/>
  <c r="BH43" i="3"/>
  <c r="BI43" i="3"/>
  <c r="BH44" i="3"/>
  <c r="BI44" i="3"/>
  <c r="BH45" i="3"/>
  <c r="BI45" i="3"/>
  <c r="BH46" i="3"/>
  <c r="BL46" i="3" s="1"/>
  <c r="BI46" i="3"/>
  <c r="BH47" i="3"/>
  <c r="BI47" i="3"/>
  <c r="BH48" i="3"/>
  <c r="BI48" i="3"/>
  <c r="BG50" i="3"/>
  <c r="BH50" i="3"/>
  <c r="BI50" i="3"/>
  <c r="BJ50" i="3" s="1"/>
  <c r="BH51" i="3"/>
  <c r="BI51" i="3"/>
  <c r="BH7" i="3"/>
  <c r="BI7" i="3"/>
  <c r="AJ8" i="3"/>
  <c r="BL8" i="3" s="1"/>
  <c r="AK8" i="3"/>
  <c r="AJ9" i="3"/>
  <c r="BL9" i="3" s="1"/>
  <c r="AK9" i="3"/>
  <c r="AJ10" i="3"/>
  <c r="BL10" i="3" s="1"/>
  <c r="AK10" i="3"/>
  <c r="AJ11" i="3"/>
  <c r="BL11" i="3" s="1"/>
  <c r="AK11" i="3"/>
  <c r="AJ12" i="3"/>
  <c r="BL12" i="3" s="1"/>
  <c r="AK12" i="3"/>
  <c r="AJ13" i="3"/>
  <c r="AK13" i="3"/>
  <c r="AJ14" i="3"/>
  <c r="AK14" i="3"/>
  <c r="AJ15" i="3"/>
  <c r="AK15" i="3"/>
  <c r="AJ16" i="3"/>
  <c r="AK16" i="3"/>
  <c r="AJ17" i="3"/>
  <c r="BL17" i="3" s="1"/>
  <c r="AK17" i="3"/>
  <c r="AJ18" i="3"/>
  <c r="BL18" i="3" s="1"/>
  <c r="AK18" i="3"/>
  <c r="AJ27" i="3"/>
  <c r="BL27" i="3" s="1"/>
  <c r="AK27" i="3"/>
  <c r="AI20" i="3"/>
  <c r="AJ20" i="3"/>
  <c r="AK20" i="3"/>
  <c r="AJ21" i="3"/>
  <c r="AK21" i="3"/>
  <c r="AJ22" i="3"/>
  <c r="AK22" i="3"/>
  <c r="AJ23" i="3"/>
  <c r="AK23" i="3"/>
  <c r="AJ24" i="3"/>
  <c r="AK24" i="3"/>
  <c r="AJ25" i="3"/>
  <c r="AK25" i="3"/>
  <c r="AJ26" i="3"/>
  <c r="AK26" i="3"/>
  <c r="AJ28" i="3"/>
  <c r="AK28" i="3"/>
  <c r="AJ29" i="3"/>
  <c r="AK29" i="3"/>
  <c r="AJ30" i="3"/>
  <c r="AK30" i="3"/>
  <c r="AJ31" i="3"/>
  <c r="AK31" i="3"/>
  <c r="AI33" i="3"/>
  <c r="AJ33" i="3"/>
  <c r="BL33" i="3" s="1"/>
  <c r="AK33" i="3"/>
  <c r="AJ34" i="3"/>
  <c r="BL34" i="3" s="1"/>
  <c r="AK34" i="3"/>
  <c r="AJ35" i="3"/>
  <c r="BL35" i="3" s="1"/>
  <c r="AK35" i="3"/>
  <c r="AI38" i="3"/>
  <c r="AJ38" i="3"/>
  <c r="AK38" i="3"/>
  <c r="AJ39" i="3"/>
  <c r="AK39" i="3"/>
  <c r="AJ40" i="3"/>
  <c r="AK40" i="3"/>
  <c r="AJ41" i="3"/>
  <c r="AK41" i="3"/>
  <c r="AJ42" i="3"/>
  <c r="AK42" i="3"/>
  <c r="AJ43" i="3"/>
  <c r="AK43" i="3"/>
  <c r="AJ44" i="3"/>
  <c r="AK44" i="3"/>
  <c r="AJ45" i="3"/>
  <c r="AK45" i="3"/>
  <c r="AJ47" i="3"/>
  <c r="AK47" i="3"/>
  <c r="AJ48" i="3"/>
  <c r="AK48" i="3"/>
  <c r="AI50" i="3"/>
  <c r="AJ50" i="3"/>
  <c r="BL50" i="3" s="1"/>
  <c r="AK50" i="3"/>
  <c r="AJ51" i="3"/>
  <c r="AK51" i="3"/>
  <c r="AJ7" i="3"/>
  <c r="BL7" i="3" s="1"/>
  <c r="AK7" i="3"/>
  <c r="BE12" i="3"/>
  <c r="BM7" i="3" l="1"/>
  <c r="BL48" i="3"/>
  <c r="BL47" i="3"/>
  <c r="BL45" i="3"/>
  <c r="BL43" i="3"/>
  <c r="BL42" i="3"/>
  <c r="BL40" i="3"/>
  <c r="BL39" i="3"/>
  <c r="BL38" i="3"/>
  <c r="BL31" i="3"/>
  <c r="BL30" i="3"/>
  <c r="BL29" i="3"/>
  <c r="BL28" i="3"/>
  <c r="BL26" i="3"/>
  <c r="BL25" i="3"/>
  <c r="BL24" i="3"/>
  <c r="BL23" i="3"/>
  <c r="BL22" i="3"/>
  <c r="BL21" i="3"/>
  <c r="BL20" i="3"/>
  <c r="BL16" i="3"/>
  <c r="BL15" i="3"/>
  <c r="BL14" i="3"/>
  <c r="BL13" i="3"/>
  <c r="BK38" i="3"/>
  <c r="BK20" i="3"/>
  <c r="BK50" i="3"/>
  <c r="BK33" i="3"/>
  <c r="BI12" i="3"/>
  <c r="BM12" i="3" s="1"/>
  <c r="AL50" i="3"/>
  <c r="BM50" i="3"/>
  <c r="BM34" i="3"/>
  <c r="BM28" i="3"/>
  <c r="BM23" i="3"/>
  <c r="BM17" i="3"/>
  <c r="BM16" i="3"/>
  <c r="BM13" i="3"/>
  <c r="BM11" i="3"/>
  <c r="BM9" i="3"/>
  <c r="BL51" i="3"/>
  <c r="BL41" i="3"/>
  <c r="AL38" i="3"/>
  <c r="BM38" i="3"/>
  <c r="BN38" i="3" s="1"/>
  <c r="BM35" i="3"/>
  <c r="AL33" i="3"/>
  <c r="BM33" i="3"/>
  <c r="BN33" i="3" s="1"/>
  <c r="BM31" i="3"/>
  <c r="BM29" i="3"/>
  <c r="BM24" i="3"/>
  <c r="AL20" i="3"/>
  <c r="BM20" i="3"/>
  <c r="BM14" i="3"/>
  <c r="BM10" i="3"/>
  <c r="BM8" i="3"/>
  <c r="BL44" i="3"/>
  <c r="BM51" i="3"/>
  <c r="BM47" i="3"/>
  <c r="BM45" i="3"/>
  <c r="BM43" i="3"/>
  <c r="BM42" i="3"/>
  <c r="BM41" i="3"/>
  <c r="BM39" i="3"/>
  <c r="BM44" i="3"/>
  <c r="BM48" i="3"/>
  <c r="BM30" i="3"/>
  <c r="BM46" i="3"/>
  <c r="BM40" i="3"/>
  <c r="BM26" i="3"/>
  <c r="BM25" i="3"/>
  <c r="BM22" i="3"/>
  <c r="BM21" i="3"/>
  <c r="BM27" i="3"/>
  <c r="BM18" i="3"/>
  <c r="BM15" i="3"/>
  <c r="BN50" i="3" l="1"/>
  <c r="BN20" i="3"/>
  <c r="BP15" i="3"/>
  <c r="C38" i="2" l="1"/>
  <c r="D38" i="2"/>
  <c r="E38" i="2"/>
  <c r="F38" i="2"/>
  <c r="G38" i="2"/>
  <c r="H38" i="2"/>
  <c r="I37" i="2"/>
  <c r="J37" i="2"/>
  <c r="J23" i="2"/>
  <c r="I24" i="2"/>
  <c r="J24" i="2"/>
  <c r="I25" i="2"/>
  <c r="J25" i="2"/>
  <c r="I26" i="2"/>
  <c r="J26" i="2"/>
  <c r="I27" i="2"/>
  <c r="J27" i="2"/>
  <c r="I28" i="2"/>
  <c r="J28" i="2"/>
  <c r="I30" i="2"/>
  <c r="J30" i="2"/>
  <c r="I31" i="2"/>
  <c r="J31" i="2"/>
  <c r="I32" i="2"/>
  <c r="J32" i="2"/>
  <c r="I33" i="2"/>
  <c r="J33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9" i="2"/>
  <c r="J29" i="2"/>
  <c r="I9" i="2" l="1"/>
  <c r="AX23" i="2" l="1"/>
  <c r="AZ48" i="2"/>
  <c r="AY48" i="2"/>
  <c r="X48" i="2"/>
  <c r="W48" i="2"/>
  <c r="J48" i="2"/>
  <c r="AL48" i="2" s="1"/>
  <c r="BB48" i="2" s="1"/>
  <c r="I48" i="2"/>
  <c r="AK48" i="2" s="1"/>
  <c r="BO48" i="2"/>
  <c r="BP48" i="2" l="1"/>
  <c r="BA48" i="2"/>
  <c r="AY33" i="2" l="1"/>
  <c r="AX10" i="2"/>
  <c r="AW23" i="2"/>
  <c r="AZ66" i="14" l="1"/>
  <c r="AY66" i="14"/>
  <c r="AV66" i="14"/>
  <c r="AU66" i="14"/>
  <c r="AR66" i="14"/>
  <c r="AQ66" i="14"/>
  <c r="AN66" i="14"/>
  <c r="AM66" i="14"/>
  <c r="AJ66" i="14"/>
  <c r="AI66" i="14"/>
  <c r="AB66" i="14"/>
  <c r="AA66" i="14"/>
  <c r="X66" i="14"/>
  <c r="W66" i="14"/>
  <c r="T66" i="14"/>
  <c r="S66" i="14"/>
  <c r="P66" i="14"/>
  <c r="O66" i="14"/>
  <c r="H66" i="14"/>
  <c r="G66" i="14"/>
  <c r="D66" i="14"/>
  <c r="C66" i="14"/>
  <c r="BD65" i="14"/>
  <c r="BD66" i="14" s="1"/>
  <c r="BC65" i="14"/>
  <c r="BC66" i="14" s="1"/>
  <c r="BB65" i="14"/>
  <c r="BB66" i="14" s="1"/>
  <c r="BA65" i="14"/>
  <c r="BA66" i="14" s="1"/>
  <c r="AX65" i="14"/>
  <c r="AX66" i="14" s="1"/>
  <c r="AW65" i="14"/>
  <c r="AW66" i="14" s="1"/>
  <c r="AT65" i="14"/>
  <c r="AT66" i="14" s="1"/>
  <c r="AS65" i="14"/>
  <c r="AS66" i="14" s="1"/>
  <c r="AP65" i="14"/>
  <c r="AP66" i="14" s="1"/>
  <c r="AO65" i="14"/>
  <c r="AO66" i="14" s="1"/>
  <c r="AL65" i="14"/>
  <c r="AL66" i="14" s="1"/>
  <c r="AK65" i="14"/>
  <c r="AK66" i="14" s="1"/>
  <c r="AD65" i="14"/>
  <c r="AD66" i="14" s="1"/>
  <c r="AC65" i="14"/>
  <c r="AC66" i="14" s="1"/>
  <c r="Z65" i="14"/>
  <c r="Z66" i="14" s="1"/>
  <c r="Y65" i="14"/>
  <c r="Y66" i="14" s="1"/>
  <c r="V65" i="14"/>
  <c r="V66" i="14" s="1"/>
  <c r="U65" i="14"/>
  <c r="U66" i="14" s="1"/>
  <c r="R65" i="14"/>
  <c r="R66" i="14" s="1"/>
  <c r="Q65" i="14"/>
  <c r="Q66" i="14" s="1"/>
  <c r="N65" i="14"/>
  <c r="N66" i="14" s="1"/>
  <c r="M65" i="14"/>
  <c r="M66" i="14" s="1"/>
  <c r="L65" i="14"/>
  <c r="L66" i="14" s="1"/>
  <c r="K65" i="14"/>
  <c r="K66" i="14" s="1"/>
  <c r="J65" i="14"/>
  <c r="J66" i="14" s="1"/>
  <c r="I65" i="14"/>
  <c r="I66" i="14" s="1"/>
  <c r="F65" i="14"/>
  <c r="F66" i="14" s="1"/>
  <c r="E65" i="14"/>
  <c r="E66" i="14" s="1"/>
  <c r="AZ63" i="14"/>
  <c r="E138" i="14" s="1"/>
  <c r="AY63" i="14"/>
  <c r="D138" i="14" s="1"/>
  <c r="AV63" i="14"/>
  <c r="E137" i="14" s="1"/>
  <c r="AU63" i="14"/>
  <c r="D137" i="14" s="1"/>
  <c r="AR63" i="14"/>
  <c r="E136" i="14" s="1"/>
  <c r="AQ63" i="14"/>
  <c r="D136" i="14" s="1"/>
  <c r="AN63" i="14"/>
  <c r="E135" i="14" s="1"/>
  <c r="AM63" i="14"/>
  <c r="D135" i="14" s="1"/>
  <c r="AJ63" i="14"/>
  <c r="E134" i="14" s="1"/>
  <c r="E139" i="14" s="1"/>
  <c r="AI63" i="14"/>
  <c r="D134" i="14" s="1"/>
  <c r="AB63" i="14"/>
  <c r="E131" i="14" s="1"/>
  <c r="AA63" i="14"/>
  <c r="D131" i="14" s="1"/>
  <c r="X63" i="14"/>
  <c r="E130" i="14" s="1"/>
  <c r="W63" i="14"/>
  <c r="D130" i="14" s="1"/>
  <c r="T63" i="14"/>
  <c r="E129" i="14" s="1"/>
  <c r="S63" i="14"/>
  <c r="D129" i="14" s="1"/>
  <c r="P63" i="14"/>
  <c r="E128" i="14" s="1"/>
  <c r="E132" i="14" s="1"/>
  <c r="O63" i="14"/>
  <c r="D128" i="14" s="1"/>
  <c r="H63" i="14"/>
  <c r="E126" i="14" s="1"/>
  <c r="G63" i="14"/>
  <c r="D126" i="14" s="1"/>
  <c r="D63" i="14"/>
  <c r="E125" i="14" s="1"/>
  <c r="E127" i="14" s="1"/>
  <c r="C63" i="14"/>
  <c r="D125" i="14" s="1"/>
  <c r="BD62" i="14"/>
  <c r="BC62" i="14"/>
  <c r="BB62" i="14"/>
  <c r="BA62" i="14"/>
  <c r="AX62" i="14"/>
  <c r="AW62" i="14"/>
  <c r="AT62" i="14"/>
  <c r="AS62" i="14"/>
  <c r="AP62" i="14"/>
  <c r="AO62" i="14"/>
  <c r="AL62" i="14"/>
  <c r="AK62" i="14"/>
  <c r="AD62" i="14"/>
  <c r="AC62" i="14"/>
  <c r="Z62" i="14"/>
  <c r="Y62" i="14"/>
  <c r="V62" i="14"/>
  <c r="U62" i="14"/>
  <c r="R62" i="14"/>
  <c r="Q62" i="14"/>
  <c r="N62" i="14"/>
  <c r="M62" i="14"/>
  <c r="L62" i="14"/>
  <c r="AF62" i="14" s="1"/>
  <c r="BH62" i="14" s="1"/>
  <c r="K62" i="14"/>
  <c r="AE62" i="14" s="1"/>
  <c r="BG62" i="14" s="1"/>
  <c r="J62" i="14"/>
  <c r="I62" i="14"/>
  <c r="F62" i="14"/>
  <c r="E62" i="14"/>
  <c r="BD61" i="14"/>
  <c r="BC61" i="14"/>
  <c r="BB61" i="14"/>
  <c r="BA61" i="14"/>
  <c r="AX61" i="14"/>
  <c r="AW61" i="14"/>
  <c r="AT61" i="14"/>
  <c r="AS61" i="14"/>
  <c r="AP61" i="14"/>
  <c r="AO61" i="14"/>
  <c r="AL61" i="14"/>
  <c r="AK61" i="14"/>
  <c r="AD61" i="14"/>
  <c r="AC61" i="14"/>
  <c r="Z61" i="14"/>
  <c r="Y61" i="14"/>
  <c r="V61" i="14"/>
  <c r="U61" i="14"/>
  <c r="R61" i="14"/>
  <c r="Q61" i="14"/>
  <c r="N61" i="14"/>
  <c r="M61" i="14"/>
  <c r="L61" i="14"/>
  <c r="AF61" i="14" s="1"/>
  <c r="BH61" i="14" s="1"/>
  <c r="K61" i="14"/>
  <c r="AE61" i="14" s="1"/>
  <c r="BG61" i="14" s="1"/>
  <c r="J61" i="14"/>
  <c r="I61" i="14"/>
  <c r="F61" i="14"/>
  <c r="E61" i="14"/>
  <c r="BD60" i="14"/>
  <c r="BC60" i="14"/>
  <c r="BB60" i="14"/>
  <c r="BA60" i="14"/>
  <c r="AX60" i="14"/>
  <c r="AW60" i="14"/>
  <c r="AT60" i="14"/>
  <c r="AS60" i="14"/>
  <c r="AP60" i="14"/>
  <c r="AO60" i="14"/>
  <c r="AL60" i="14"/>
  <c r="AK60" i="14"/>
  <c r="AD60" i="14"/>
  <c r="AC60" i="14"/>
  <c r="Z60" i="14"/>
  <c r="Y60" i="14"/>
  <c r="V60" i="14"/>
  <c r="U60" i="14"/>
  <c r="R60" i="14"/>
  <c r="Q60" i="14"/>
  <c r="N60" i="14"/>
  <c r="M60" i="14"/>
  <c r="L60" i="14"/>
  <c r="AF60" i="14" s="1"/>
  <c r="BH60" i="14" s="1"/>
  <c r="K60" i="14"/>
  <c r="AE60" i="14" s="1"/>
  <c r="BG60" i="14" s="1"/>
  <c r="J60" i="14"/>
  <c r="I60" i="14"/>
  <c r="F60" i="14"/>
  <c r="E60" i="14"/>
  <c r="BD59" i="14"/>
  <c r="BC59" i="14"/>
  <c r="BB59" i="14"/>
  <c r="BA59" i="14"/>
  <c r="AX59" i="14"/>
  <c r="AW59" i="14"/>
  <c r="AT59" i="14"/>
  <c r="AS59" i="14"/>
  <c r="AP59" i="14"/>
  <c r="AO59" i="14"/>
  <c r="AL59" i="14"/>
  <c r="AK59" i="14"/>
  <c r="AD59" i="14"/>
  <c r="AC59" i="14"/>
  <c r="Z59" i="14"/>
  <c r="Y59" i="14"/>
  <c r="V59" i="14"/>
  <c r="U59" i="14"/>
  <c r="R59" i="14"/>
  <c r="Q59" i="14"/>
  <c r="N59" i="14"/>
  <c r="M59" i="14"/>
  <c r="L59" i="14"/>
  <c r="AF59" i="14" s="1"/>
  <c r="BH59" i="14" s="1"/>
  <c r="K59" i="14"/>
  <c r="AE59" i="14" s="1"/>
  <c r="BG59" i="14" s="1"/>
  <c r="J59" i="14"/>
  <c r="I59" i="14"/>
  <c r="F59" i="14"/>
  <c r="E59" i="14"/>
  <c r="BD58" i="14"/>
  <c r="BC58" i="14"/>
  <c r="BB58" i="14"/>
  <c r="BA58" i="14"/>
  <c r="AX58" i="14"/>
  <c r="AW58" i="14"/>
  <c r="AT58" i="14"/>
  <c r="AS58" i="14"/>
  <c r="AP58" i="14"/>
  <c r="AO58" i="14"/>
  <c r="AL58" i="14"/>
  <c r="AK58" i="14"/>
  <c r="AD58" i="14"/>
  <c r="AC58" i="14"/>
  <c r="Z58" i="14"/>
  <c r="Y58" i="14"/>
  <c r="V58" i="14"/>
  <c r="U58" i="14"/>
  <c r="R58" i="14"/>
  <c r="Q58" i="14"/>
  <c r="N58" i="14"/>
  <c r="M58" i="14"/>
  <c r="L58" i="14"/>
  <c r="AF58" i="14" s="1"/>
  <c r="BH58" i="14" s="1"/>
  <c r="K58" i="14"/>
  <c r="AE58" i="14" s="1"/>
  <c r="BG58" i="14" s="1"/>
  <c r="J58" i="14"/>
  <c r="I58" i="14"/>
  <c r="F58" i="14"/>
  <c r="E58" i="14"/>
  <c r="BD57" i="14"/>
  <c r="BC57" i="14"/>
  <c r="BB57" i="14"/>
  <c r="BA57" i="14"/>
  <c r="AX57" i="14"/>
  <c r="AW57" i="14"/>
  <c r="AT57" i="14"/>
  <c r="AS57" i="14"/>
  <c r="AP57" i="14"/>
  <c r="AO57" i="14"/>
  <c r="AL57" i="14"/>
  <c r="AK57" i="14"/>
  <c r="AD57" i="14"/>
  <c r="AC57" i="14"/>
  <c r="Z57" i="14"/>
  <c r="Y57" i="14"/>
  <c r="V57" i="14"/>
  <c r="U57" i="14"/>
  <c r="R57" i="14"/>
  <c r="Q57" i="14"/>
  <c r="N57" i="14"/>
  <c r="M57" i="14"/>
  <c r="L57" i="14"/>
  <c r="AF57" i="14" s="1"/>
  <c r="BH57" i="14" s="1"/>
  <c r="K57" i="14"/>
  <c r="AE57" i="14" s="1"/>
  <c r="BG57" i="14" s="1"/>
  <c r="J57" i="14"/>
  <c r="I57" i="14"/>
  <c r="F57" i="14"/>
  <c r="E57" i="14"/>
  <c r="BD56" i="14"/>
  <c r="BC56" i="14"/>
  <c r="BB56" i="14"/>
  <c r="BA56" i="14"/>
  <c r="AX56" i="14"/>
  <c r="AW56" i="14"/>
  <c r="AT56" i="14"/>
  <c r="AS56" i="14"/>
  <c r="AP56" i="14"/>
  <c r="AO56" i="14"/>
  <c r="AL56" i="14"/>
  <c r="AK56" i="14"/>
  <c r="AD56" i="14"/>
  <c r="AC56" i="14"/>
  <c r="Z56" i="14"/>
  <c r="Y56" i="14"/>
  <c r="V56" i="14"/>
  <c r="U56" i="14"/>
  <c r="R56" i="14"/>
  <c r="Q56" i="14"/>
  <c r="N56" i="14"/>
  <c r="M56" i="14"/>
  <c r="L56" i="14"/>
  <c r="AF56" i="14" s="1"/>
  <c r="BH56" i="14" s="1"/>
  <c r="K56" i="14"/>
  <c r="AE56" i="14" s="1"/>
  <c r="BG56" i="14" s="1"/>
  <c r="J56" i="14"/>
  <c r="I56" i="14"/>
  <c r="F56" i="14"/>
  <c r="E56" i="14"/>
  <c r="BD55" i="14"/>
  <c r="BC55" i="14"/>
  <c r="BB55" i="14"/>
  <c r="BA55" i="14"/>
  <c r="AX55" i="14"/>
  <c r="AW55" i="14"/>
  <c r="AT55" i="14"/>
  <c r="AS55" i="14"/>
  <c r="AP55" i="14"/>
  <c r="AO55" i="14"/>
  <c r="AL55" i="14"/>
  <c r="AK55" i="14"/>
  <c r="AD55" i="14"/>
  <c r="AC55" i="14"/>
  <c r="Z55" i="14"/>
  <c r="Y55" i="14"/>
  <c r="V55" i="14"/>
  <c r="U55" i="14"/>
  <c r="R55" i="14"/>
  <c r="Q55" i="14"/>
  <c r="N55" i="14"/>
  <c r="M55" i="14"/>
  <c r="L55" i="14"/>
  <c r="AF55" i="14" s="1"/>
  <c r="BH55" i="14" s="1"/>
  <c r="K55" i="14"/>
  <c r="AE55" i="14" s="1"/>
  <c r="BG55" i="14" s="1"/>
  <c r="J55" i="14"/>
  <c r="I55" i="14"/>
  <c r="F55" i="14"/>
  <c r="E55" i="14"/>
  <c r="BD54" i="14"/>
  <c r="BC54" i="14"/>
  <c r="BB54" i="14"/>
  <c r="BA54" i="14"/>
  <c r="AX54" i="14"/>
  <c r="AW54" i="14"/>
  <c r="AT54" i="14"/>
  <c r="AS54" i="14"/>
  <c r="AP54" i="14"/>
  <c r="AO54" i="14"/>
  <c r="AL54" i="14"/>
  <c r="AK54" i="14"/>
  <c r="AD54" i="14"/>
  <c r="AC54" i="14"/>
  <c r="Z54" i="14"/>
  <c r="Y54" i="14"/>
  <c r="V54" i="14"/>
  <c r="U54" i="14"/>
  <c r="R54" i="14"/>
  <c r="Q54" i="14"/>
  <c r="N54" i="14"/>
  <c r="M54" i="14"/>
  <c r="L54" i="14"/>
  <c r="AF54" i="14" s="1"/>
  <c r="BH54" i="14" s="1"/>
  <c r="K54" i="14"/>
  <c r="AE54" i="14" s="1"/>
  <c r="BG54" i="14" s="1"/>
  <c r="J54" i="14"/>
  <c r="I54" i="14"/>
  <c r="F54" i="14"/>
  <c r="E54" i="14"/>
  <c r="BD53" i="14"/>
  <c r="BD63" i="14" s="1"/>
  <c r="BC53" i="14"/>
  <c r="BB53" i="14"/>
  <c r="BA53" i="14"/>
  <c r="BA63" i="14" s="1"/>
  <c r="F138" i="14" s="1"/>
  <c r="AX53" i="14"/>
  <c r="AW53" i="14"/>
  <c r="AT53" i="14"/>
  <c r="AS53" i="14"/>
  <c r="AS63" i="14" s="1"/>
  <c r="F136" i="14" s="1"/>
  <c r="AP53" i="14"/>
  <c r="AP63" i="14" s="1"/>
  <c r="G135" i="14" s="1"/>
  <c r="AO53" i="14"/>
  <c r="AO63" i="14" s="1"/>
  <c r="F135" i="14" s="1"/>
  <c r="AL53" i="14"/>
  <c r="AK53" i="14"/>
  <c r="AK63" i="14" s="1"/>
  <c r="F134" i="14" s="1"/>
  <c r="AD53" i="14"/>
  <c r="AC53" i="14"/>
  <c r="Z53" i="14"/>
  <c r="Y53" i="14"/>
  <c r="V53" i="14"/>
  <c r="U53" i="14"/>
  <c r="R53" i="14"/>
  <c r="Q53" i="14"/>
  <c r="N53" i="14"/>
  <c r="N63" i="14" s="1"/>
  <c r="M53" i="14"/>
  <c r="M63" i="14" s="1"/>
  <c r="L53" i="14"/>
  <c r="L63" i="14" s="1"/>
  <c r="K53" i="14"/>
  <c r="J53" i="14"/>
  <c r="I53" i="14"/>
  <c r="F53" i="14"/>
  <c r="E53" i="14"/>
  <c r="AZ50" i="14"/>
  <c r="E209" i="14" s="1"/>
  <c r="AY50" i="14"/>
  <c r="D209" i="14" s="1"/>
  <c r="AV50" i="14"/>
  <c r="E208" i="14" s="1"/>
  <c r="AU50" i="14"/>
  <c r="D208" i="14" s="1"/>
  <c r="AR50" i="14"/>
  <c r="E207" i="14" s="1"/>
  <c r="AQ50" i="14"/>
  <c r="D207" i="14" s="1"/>
  <c r="AN50" i="14"/>
  <c r="E206" i="14" s="1"/>
  <c r="AM50" i="14"/>
  <c r="D206" i="14" s="1"/>
  <c r="AJ50" i="14"/>
  <c r="E205" i="14" s="1"/>
  <c r="E210" i="14" s="1"/>
  <c r="AI50" i="14"/>
  <c r="D205" i="14" s="1"/>
  <c r="AB50" i="14"/>
  <c r="E202" i="14" s="1"/>
  <c r="AA50" i="14"/>
  <c r="D202" i="14" s="1"/>
  <c r="X50" i="14"/>
  <c r="E201" i="14" s="1"/>
  <c r="W50" i="14"/>
  <c r="D201" i="14" s="1"/>
  <c r="T50" i="14"/>
  <c r="E200" i="14" s="1"/>
  <c r="S50" i="14"/>
  <c r="D200" i="14" s="1"/>
  <c r="P50" i="14"/>
  <c r="E199" i="14" s="1"/>
  <c r="O50" i="14"/>
  <c r="D199" i="14" s="1"/>
  <c r="D203" i="14" s="1"/>
  <c r="H50" i="14"/>
  <c r="E197" i="14" s="1"/>
  <c r="G50" i="14"/>
  <c r="D197" i="14" s="1"/>
  <c r="D50" i="14"/>
  <c r="E196" i="14" s="1"/>
  <c r="E198" i="14" s="1"/>
  <c r="C50" i="14"/>
  <c r="D196" i="14" s="1"/>
  <c r="D198" i="14" s="1"/>
  <c r="BD49" i="14"/>
  <c r="BC49" i="14"/>
  <c r="BB49" i="14"/>
  <c r="BA49" i="14"/>
  <c r="AX49" i="14"/>
  <c r="AW49" i="14"/>
  <c r="AT49" i="14"/>
  <c r="AS49" i="14"/>
  <c r="AP49" i="14"/>
  <c r="AO49" i="14"/>
  <c r="AL49" i="14"/>
  <c r="AK49" i="14"/>
  <c r="AD49" i="14"/>
  <c r="AC49" i="14"/>
  <c r="Z49" i="14"/>
  <c r="Y49" i="14"/>
  <c r="V49" i="14"/>
  <c r="U49" i="14"/>
  <c r="R49" i="14"/>
  <c r="Q49" i="14"/>
  <c r="N49" i="14"/>
  <c r="M49" i="14"/>
  <c r="L49" i="14"/>
  <c r="AF49" i="14" s="1"/>
  <c r="BH49" i="14" s="1"/>
  <c r="K49" i="14"/>
  <c r="AE49" i="14" s="1"/>
  <c r="BG49" i="14" s="1"/>
  <c r="J49" i="14"/>
  <c r="I49" i="14"/>
  <c r="F49" i="14"/>
  <c r="E49" i="14"/>
  <c r="BD48" i="14"/>
  <c r="BD50" i="14" s="1"/>
  <c r="BC48" i="14"/>
  <c r="BC50" i="14" s="1"/>
  <c r="BB48" i="14"/>
  <c r="BB50" i="14" s="1"/>
  <c r="G209" i="14" s="1"/>
  <c r="BA48" i="14"/>
  <c r="BA50" i="14" s="1"/>
  <c r="F209" i="14" s="1"/>
  <c r="AX48" i="14"/>
  <c r="AX50" i="14" s="1"/>
  <c r="G208" i="14" s="1"/>
  <c r="AW48" i="14"/>
  <c r="AW50" i="14" s="1"/>
  <c r="F208" i="14" s="1"/>
  <c r="AT48" i="14"/>
  <c r="AT50" i="14" s="1"/>
  <c r="G207" i="14" s="1"/>
  <c r="AS48" i="14"/>
  <c r="AS50" i="14" s="1"/>
  <c r="F207" i="14" s="1"/>
  <c r="AP48" i="14"/>
  <c r="AP50" i="14" s="1"/>
  <c r="G206" i="14" s="1"/>
  <c r="AO48" i="14"/>
  <c r="AO50" i="14" s="1"/>
  <c r="F206" i="14" s="1"/>
  <c r="AL48" i="14"/>
  <c r="AL50" i="14" s="1"/>
  <c r="G205" i="14" s="1"/>
  <c r="AK48" i="14"/>
  <c r="AK50" i="14" s="1"/>
  <c r="F205" i="14" s="1"/>
  <c r="F210" i="14" s="1"/>
  <c r="AD48" i="14"/>
  <c r="AD50" i="14" s="1"/>
  <c r="G202" i="14" s="1"/>
  <c r="AC48" i="14"/>
  <c r="AC50" i="14" s="1"/>
  <c r="F202" i="14" s="1"/>
  <c r="Z48" i="14"/>
  <c r="Z50" i="14" s="1"/>
  <c r="G201" i="14" s="1"/>
  <c r="Y48" i="14"/>
  <c r="Y50" i="14" s="1"/>
  <c r="F201" i="14" s="1"/>
  <c r="V48" i="14"/>
  <c r="V50" i="14" s="1"/>
  <c r="G200" i="14" s="1"/>
  <c r="U48" i="14"/>
  <c r="U50" i="14" s="1"/>
  <c r="F200" i="14" s="1"/>
  <c r="R48" i="14"/>
  <c r="R50" i="14" s="1"/>
  <c r="G199" i="14" s="1"/>
  <c r="G203" i="14" s="1"/>
  <c r="Q48" i="14"/>
  <c r="Q50" i="14" s="1"/>
  <c r="F199" i="14" s="1"/>
  <c r="N48" i="14"/>
  <c r="N50" i="14" s="1"/>
  <c r="M48" i="14"/>
  <c r="M50" i="14" s="1"/>
  <c r="L48" i="14"/>
  <c r="L50" i="14" s="1"/>
  <c r="K48" i="14"/>
  <c r="K50" i="14" s="1"/>
  <c r="J48" i="14"/>
  <c r="J50" i="14" s="1"/>
  <c r="G197" i="14" s="1"/>
  <c r="I48" i="14"/>
  <c r="I50" i="14" s="1"/>
  <c r="F197" i="14" s="1"/>
  <c r="F48" i="14"/>
  <c r="F50" i="14" s="1"/>
  <c r="G196" i="14" s="1"/>
  <c r="E48" i="14"/>
  <c r="E50" i="14" s="1"/>
  <c r="F196" i="14" s="1"/>
  <c r="F198" i="14" s="1"/>
  <c r="AZ46" i="14"/>
  <c r="E187" i="14" s="1"/>
  <c r="AY46" i="14"/>
  <c r="D187" i="14" s="1"/>
  <c r="AV46" i="14"/>
  <c r="E186" i="14" s="1"/>
  <c r="AU46" i="14"/>
  <c r="D186" i="14" s="1"/>
  <c r="AR46" i="14"/>
  <c r="E185" i="14" s="1"/>
  <c r="AQ46" i="14"/>
  <c r="D185" i="14" s="1"/>
  <c r="AN46" i="14"/>
  <c r="E184" i="14" s="1"/>
  <c r="AM46" i="14"/>
  <c r="D184" i="14" s="1"/>
  <c r="AJ46" i="14"/>
  <c r="E183" i="14" s="1"/>
  <c r="E188" i="14" s="1"/>
  <c r="AI46" i="14"/>
  <c r="D183" i="14" s="1"/>
  <c r="AB46" i="14"/>
  <c r="E180" i="14" s="1"/>
  <c r="AA46" i="14"/>
  <c r="D180" i="14" s="1"/>
  <c r="X46" i="14"/>
  <c r="E179" i="14" s="1"/>
  <c r="W46" i="14"/>
  <c r="D179" i="14" s="1"/>
  <c r="T46" i="14"/>
  <c r="E178" i="14" s="1"/>
  <c r="S46" i="14"/>
  <c r="D178" i="14" s="1"/>
  <c r="P46" i="14"/>
  <c r="E177" i="14" s="1"/>
  <c r="E181" i="14" s="1"/>
  <c r="O46" i="14"/>
  <c r="D177" i="14" s="1"/>
  <c r="H46" i="14"/>
  <c r="E175" i="14" s="1"/>
  <c r="G46" i="14"/>
  <c r="D175" i="14" s="1"/>
  <c r="D46" i="14"/>
  <c r="E174" i="14" s="1"/>
  <c r="E176" i="14" s="1"/>
  <c r="C46" i="14"/>
  <c r="D174" i="14" s="1"/>
  <c r="BD45" i="14"/>
  <c r="BC45" i="14"/>
  <c r="BB45" i="14"/>
  <c r="BA45" i="14"/>
  <c r="AX45" i="14"/>
  <c r="AW45" i="14"/>
  <c r="AT45" i="14"/>
  <c r="AS45" i="14"/>
  <c r="AP45" i="14"/>
  <c r="AO45" i="14"/>
  <c r="AL45" i="14"/>
  <c r="AK45" i="14"/>
  <c r="AD45" i="14"/>
  <c r="AC45" i="14"/>
  <c r="Z45" i="14"/>
  <c r="Y45" i="14"/>
  <c r="V45" i="14"/>
  <c r="U45" i="14"/>
  <c r="R45" i="14"/>
  <c r="Q45" i="14"/>
  <c r="N45" i="14"/>
  <c r="M45" i="14"/>
  <c r="L45" i="14"/>
  <c r="AF45" i="14" s="1"/>
  <c r="BH45" i="14" s="1"/>
  <c r="K45" i="14"/>
  <c r="AE45" i="14" s="1"/>
  <c r="BG45" i="14" s="1"/>
  <c r="J45" i="14"/>
  <c r="I45" i="14"/>
  <c r="F45" i="14"/>
  <c r="E45" i="14"/>
  <c r="BF44" i="14"/>
  <c r="BE44" i="14"/>
  <c r="BD44" i="14"/>
  <c r="BC44" i="14"/>
  <c r="BB44" i="14"/>
  <c r="BA44" i="14"/>
  <c r="AX44" i="14"/>
  <c r="AW44" i="14"/>
  <c r="AT44" i="14"/>
  <c r="AS44" i="14"/>
  <c r="AP44" i="14"/>
  <c r="AO44" i="14"/>
  <c r="AL44" i="14"/>
  <c r="AK44" i="14"/>
  <c r="AH44" i="14"/>
  <c r="BJ44" i="14" s="1"/>
  <c r="AG44" i="14"/>
  <c r="BI44" i="14" s="1"/>
  <c r="AF44" i="14"/>
  <c r="BH44" i="14" s="1"/>
  <c r="AE44" i="14"/>
  <c r="BG44" i="14" s="1"/>
  <c r="AD44" i="14"/>
  <c r="AC44" i="14"/>
  <c r="Z44" i="14"/>
  <c r="Y44" i="14"/>
  <c r="V44" i="14"/>
  <c r="U44" i="14"/>
  <c r="R44" i="14"/>
  <c r="Q44" i="14"/>
  <c r="N44" i="14"/>
  <c r="M44" i="14"/>
  <c r="J44" i="14"/>
  <c r="I44" i="14"/>
  <c r="F44" i="14"/>
  <c r="E44" i="14"/>
  <c r="BD43" i="14"/>
  <c r="BC43" i="14"/>
  <c r="BB43" i="14"/>
  <c r="BA43" i="14"/>
  <c r="AX43" i="14"/>
  <c r="AW43" i="14"/>
  <c r="AT43" i="14"/>
  <c r="AS43" i="14"/>
  <c r="AP43" i="14"/>
  <c r="AO43" i="14"/>
  <c r="AL43" i="14"/>
  <c r="AK43" i="14"/>
  <c r="AF43" i="14"/>
  <c r="BH43" i="14" s="1"/>
  <c r="AE43" i="14"/>
  <c r="BG43" i="14" s="1"/>
  <c r="AD43" i="14"/>
  <c r="AC43" i="14"/>
  <c r="Z43" i="14"/>
  <c r="Y43" i="14"/>
  <c r="V43" i="14"/>
  <c r="U43" i="14"/>
  <c r="R43" i="14"/>
  <c r="Q43" i="14"/>
  <c r="N43" i="14"/>
  <c r="M43" i="14"/>
  <c r="J43" i="14"/>
  <c r="I43" i="14"/>
  <c r="F43" i="14"/>
  <c r="E43" i="14"/>
  <c r="BD42" i="14"/>
  <c r="BC42" i="14"/>
  <c r="BB42" i="14"/>
  <c r="BA42" i="14"/>
  <c r="AX42" i="14"/>
  <c r="AW42" i="14"/>
  <c r="AT42" i="14"/>
  <c r="AS42" i="14"/>
  <c r="AP42" i="14"/>
  <c r="AO42" i="14"/>
  <c r="AL42" i="14"/>
  <c r="AK42" i="14"/>
  <c r="AF42" i="14"/>
  <c r="BH42" i="14" s="1"/>
  <c r="AE42" i="14"/>
  <c r="BG42" i="14" s="1"/>
  <c r="AD42" i="14"/>
  <c r="AC42" i="14"/>
  <c r="Z42" i="14"/>
  <c r="Y42" i="14"/>
  <c r="V42" i="14"/>
  <c r="U42" i="14"/>
  <c r="R42" i="14"/>
  <c r="Q42" i="14"/>
  <c r="N42" i="14"/>
  <c r="M42" i="14"/>
  <c r="J42" i="14"/>
  <c r="I42" i="14"/>
  <c r="F42" i="14"/>
  <c r="E42" i="14"/>
  <c r="BD41" i="14"/>
  <c r="BC41" i="14"/>
  <c r="BB41" i="14"/>
  <c r="BA41" i="14"/>
  <c r="AX41" i="14"/>
  <c r="AW41" i="14"/>
  <c r="AT41" i="14"/>
  <c r="AS41" i="14"/>
  <c r="AP41" i="14"/>
  <c r="AO41" i="14"/>
  <c r="AL41" i="14"/>
  <c r="AK41" i="14"/>
  <c r="AD41" i="14"/>
  <c r="AC41" i="14"/>
  <c r="Z41" i="14"/>
  <c r="Y41" i="14"/>
  <c r="V41" i="14"/>
  <c r="U41" i="14"/>
  <c r="R41" i="14"/>
  <c r="Q41" i="14"/>
  <c r="N41" i="14"/>
  <c r="M41" i="14"/>
  <c r="L41" i="14"/>
  <c r="AF41" i="14" s="1"/>
  <c r="BH41" i="14" s="1"/>
  <c r="K41" i="14"/>
  <c r="AE41" i="14" s="1"/>
  <c r="BG41" i="14" s="1"/>
  <c r="J41" i="14"/>
  <c r="I41" i="14"/>
  <c r="F41" i="14"/>
  <c r="E41" i="14"/>
  <c r="BD40" i="14"/>
  <c r="BC40" i="14"/>
  <c r="BB40" i="14"/>
  <c r="BA40" i="14"/>
  <c r="AX40" i="14"/>
  <c r="AW40" i="14"/>
  <c r="AT40" i="14"/>
  <c r="AS40" i="14"/>
  <c r="AP40" i="14"/>
  <c r="AO40" i="14"/>
  <c r="AL40" i="14"/>
  <c r="AK40" i="14"/>
  <c r="AD40" i="14"/>
  <c r="AC40" i="14"/>
  <c r="Z40" i="14"/>
  <c r="Y40" i="14"/>
  <c r="V40" i="14"/>
  <c r="U40" i="14"/>
  <c r="R40" i="14"/>
  <c r="Q40" i="14"/>
  <c r="N40" i="14"/>
  <c r="M40" i="14"/>
  <c r="L40" i="14"/>
  <c r="AF40" i="14" s="1"/>
  <c r="BH40" i="14" s="1"/>
  <c r="K40" i="14"/>
  <c r="AE40" i="14" s="1"/>
  <c r="BG40" i="14" s="1"/>
  <c r="J40" i="14"/>
  <c r="I40" i="14"/>
  <c r="F40" i="14"/>
  <c r="E40" i="14"/>
  <c r="BD39" i="14"/>
  <c r="BC39" i="14"/>
  <c r="BB39" i="14"/>
  <c r="BA39" i="14"/>
  <c r="AX39" i="14"/>
  <c r="AW39" i="14"/>
  <c r="AT39" i="14"/>
  <c r="AS39" i="14"/>
  <c r="AP39" i="14"/>
  <c r="AO39" i="14"/>
  <c r="AL39" i="14"/>
  <c r="AK39" i="14"/>
  <c r="AD39" i="14"/>
  <c r="AC39" i="14"/>
  <c r="Z39" i="14"/>
  <c r="Y39" i="14"/>
  <c r="V39" i="14"/>
  <c r="U39" i="14"/>
  <c r="R39" i="14"/>
  <c r="Q39" i="14"/>
  <c r="N39" i="14"/>
  <c r="M39" i="14"/>
  <c r="L39" i="14"/>
  <c r="AF39" i="14" s="1"/>
  <c r="BH39" i="14" s="1"/>
  <c r="K39" i="14"/>
  <c r="AE39" i="14" s="1"/>
  <c r="BG39" i="14" s="1"/>
  <c r="J39" i="14"/>
  <c r="I39" i="14"/>
  <c r="F39" i="14"/>
  <c r="E39" i="14"/>
  <c r="BD38" i="14"/>
  <c r="BC38" i="14"/>
  <c r="BB38" i="14"/>
  <c r="BA38" i="14"/>
  <c r="AX38" i="14"/>
  <c r="AW38" i="14"/>
  <c r="AT38" i="14"/>
  <c r="AS38" i="14"/>
  <c r="AP38" i="14"/>
  <c r="AO38" i="14"/>
  <c r="AL38" i="14"/>
  <c r="AK38" i="14"/>
  <c r="AD38" i="14"/>
  <c r="AC38" i="14"/>
  <c r="Z38" i="14"/>
  <c r="Y38" i="14"/>
  <c r="V38" i="14"/>
  <c r="U38" i="14"/>
  <c r="R38" i="14"/>
  <c r="Q38" i="14"/>
  <c r="N38" i="14"/>
  <c r="M38" i="14"/>
  <c r="L38" i="14"/>
  <c r="AF38" i="14" s="1"/>
  <c r="BH38" i="14" s="1"/>
  <c r="K38" i="14"/>
  <c r="AE38" i="14" s="1"/>
  <c r="BG38" i="14" s="1"/>
  <c r="J38" i="14"/>
  <c r="I38" i="14"/>
  <c r="F38" i="14"/>
  <c r="E38" i="14"/>
  <c r="BD37" i="14"/>
  <c r="BC37" i="14"/>
  <c r="BB37" i="14"/>
  <c r="BA37" i="14"/>
  <c r="AX37" i="14"/>
  <c r="AW37" i="14"/>
  <c r="AT37" i="14"/>
  <c r="AS37" i="14"/>
  <c r="AP37" i="14"/>
  <c r="AO37" i="14"/>
  <c r="AL37" i="14"/>
  <c r="AK37" i="14"/>
  <c r="AD37" i="14"/>
  <c r="AC37" i="14"/>
  <c r="Z37" i="14"/>
  <c r="Y37" i="14"/>
  <c r="V37" i="14"/>
  <c r="U37" i="14"/>
  <c r="R37" i="14"/>
  <c r="Q37" i="14"/>
  <c r="N37" i="14"/>
  <c r="M37" i="14"/>
  <c r="L37" i="14"/>
  <c r="AF37" i="14" s="1"/>
  <c r="BH37" i="14" s="1"/>
  <c r="K37" i="14"/>
  <c r="AE37" i="14" s="1"/>
  <c r="BG37" i="14" s="1"/>
  <c r="J37" i="14"/>
  <c r="I37" i="14"/>
  <c r="F37" i="14"/>
  <c r="E37" i="14"/>
  <c r="BD36" i="14"/>
  <c r="BD46" i="14" s="1"/>
  <c r="BC36" i="14"/>
  <c r="BC46" i="14" s="1"/>
  <c r="BB36" i="14"/>
  <c r="BB46" i="14" s="1"/>
  <c r="G187" i="14" s="1"/>
  <c r="BA36" i="14"/>
  <c r="BA46" i="14" s="1"/>
  <c r="F187" i="14" s="1"/>
  <c r="AX36" i="14"/>
  <c r="AX46" i="14" s="1"/>
  <c r="G186" i="14" s="1"/>
  <c r="AW36" i="14"/>
  <c r="AW46" i="14" s="1"/>
  <c r="F186" i="14" s="1"/>
  <c r="AT36" i="14"/>
  <c r="AT46" i="14" s="1"/>
  <c r="G185" i="14" s="1"/>
  <c r="AS36" i="14"/>
  <c r="AS46" i="14" s="1"/>
  <c r="F185" i="14" s="1"/>
  <c r="AP36" i="14"/>
  <c r="AP46" i="14" s="1"/>
  <c r="G184" i="14" s="1"/>
  <c r="AO36" i="14"/>
  <c r="AO46" i="14" s="1"/>
  <c r="F184" i="14" s="1"/>
  <c r="AL36" i="14"/>
  <c r="AL46" i="14" s="1"/>
  <c r="G183" i="14" s="1"/>
  <c r="AK36" i="14"/>
  <c r="AK46" i="14" s="1"/>
  <c r="F183" i="14" s="1"/>
  <c r="AD36" i="14"/>
  <c r="AD46" i="14" s="1"/>
  <c r="G180" i="14" s="1"/>
  <c r="AC36" i="14"/>
  <c r="AC46" i="14" s="1"/>
  <c r="F180" i="14" s="1"/>
  <c r="Z36" i="14"/>
  <c r="Z46" i="14" s="1"/>
  <c r="G179" i="14" s="1"/>
  <c r="Y36" i="14"/>
  <c r="Y46" i="14" s="1"/>
  <c r="F179" i="14" s="1"/>
  <c r="V36" i="14"/>
  <c r="V46" i="14" s="1"/>
  <c r="G178" i="14" s="1"/>
  <c r="U36" i="14"/>
  <c r="U46" i="14" s="1"/>
  <c r="F178" i="14" s="1"/>
  <c r="R36" i="14"/>
  <c r="R46" i="14" s="1"/>
  <c r="G177" i="14" s="1"/>
  <c r="G181" i="14" s="1"/>
  <c r="Q36" i="14"/>
  <c r="Q46" i="14" s="1"/>
  <c r="F177" i="14" s="1"/>
  <c r="F181" i="14" s="1"/>
  <c r="N36" i="14"/>
  <c r="N46" i="14" s="1"/>
  <c r="M36" i="14"/>
  <c r="M46" i="14" s="1"/>
  <c r="L36" i="14"/>
  <c r="L46" i="14" s="1"/>
  <c r="K36" i="14"/>
  <c r="J36" i="14"/>
  <c r="J46" i="14" s="1"/>
  <c r="G175" i="14" s="1"/>
  <c r="I36" i="14"/>
  <c r="I46" i="14" s="1"/>
  <c r="F175" i="14" s="1"/>
  <c r="F36" i="14"/>
  <c r="F46" i="14" s="1"/>
  <c r="G174" i="14" s="1"/>
  <c r="E36" i="14"/>
  <c r="E46" i="14" s="1"/>
  <c r="F174" i="14" s="1"/>
  <c r="F176" i="14" s="1"/>
  <c r="AZ34" i="14"/>
  <c r="AY34" i="14"/>
  <c r="AV34" i="14"/>
  <c r="AU34" i="14"/>
  <c r="AR34" i="14"/>
  <c r="AQ34" i="14"/>
  <c r="AN34" i="14"/>
  <c r="AM34" i="14"/>
  <c r="AJ34" i="14"/>
  <c r="AI34" i="14"/>
  <c r="AB34" i="14"/>
  <c r="AA34" i="14"/>
  <c r="X34" i="14"/>
  <c r="W34" i="14"/>
  <c r="T34" i="14"/>
  <c r="S34" i="14"/>
  <c r="P34" i="14"/>
  <c r="O34" i="14"/>
  <c r="H34" i="14"/>
  <c r="G34" i="14"/>
  <c r="D34" i="14"/>
  <c r="C34" i="14"/>
  <c r="F33" i="14"/>
  <c r="E33" i="14"/>
  <c r="BD32" i="14"/>
  <c r="BC32" i="14"/>
  <c r="BB32" i="14"/>
  <c r="BA32" i="14"/>
  <c r="AX32" i="14"/>
  <c r="AW32" i="14"/>
  <c r="AT32" i="14"/>
  <c r="AS32" i="14"/>
  <c r="AP32" i="14"/>
  <c r="AO32" i="14"/>
  <c r="AL32" i="14"/>
  <c r="AK32" i="14"/>
  <c r="AD32" i="14"/>
  <c r="AC32" i="14"/>
  <c r="Z32" i="14"/>
  <c r="Y32" i="14"/>
  <c r="V32" i="14"/>
  <c r="U32" i="14"/>
  <c r="R32" i="14"/>
  <c r="Q32" i="14"/>
  <c r="N32" i="14"/>
  <c r="M32" i="14"/>
  <c r="L32" i="14"/>
  <c r="AF32" i="14" s="1"/>
  <c r="BH32" i="14" s="1"/>
  <c r="K32" i="14"/>
  <c r="AE32" i="14" s="1"/>
  <c r="BG32" i="14" s="1"/>
  <c r="J32" i="14"/>
  <c r="I32" i="14"/>
  <c r="F32" i="14"/>
  <c r="E32" i="14"/>
  <c r="BD31" i="14"/>
  <c r="BC31" i="14"/>
  <c r="BB31" i="14"/>
  <c r="BA31" i="14"/>
  <c r="AX31" i="14"/>
  <c r="AW31" i="14"/>
  <c r="AT31" i="14"/>
  <c r="AS31" i="14"/>
  <c r="AP31" i="14"/>
  <c r="AO31" i="14"/>
  <c r="AL31" i="14"/>
  <c r="AK31" i="14"/>
  <c r="AD31" i="14"/>
  <c r="AC31" i="14"/>
  <c r="Z31" i="14"/>
  <c r="Y31" i="14"/>
  <c r="V31" i="14"/>
  <c r="U31" i="14"/>
  <c r="R31" i="14"/>
  <c r="Q31" i="14"/>
  <c r="N31" i="14"/>
  <c r="M31" i="14"/>
  <c r="L31" i="14"/>
  <c r="AF31" i="14" s="1"/>
  <c r="BH31" i="14" s="1"/>
  <c r="K31" i="14"/>
  <c r="AE31" i="14" s="1"/>
  <c r="BG31" i="14" s="1"/>
  <c r="J31" i="14"/>
  <c r="I31" i="14"/>
  <c r="F31" i="14"/>
  <c r="E31" i="14"/>
  <c r="BD30" i="14"/>
  <c r="BC30" i="14"/>
  <c r="BB30" i="14"/>
  <c r="BA30" i="14"/>
  <c r="AX30" i="14"/>
  <c r="AW30" i="14"/>
  <c r="AT30" i="14"/>
  <c r="AS30" i="14"/>
  <c r="AP30" i="14"/>
  <c r="AO30" i="14"/>
  <c r="AL30" i="14"/>
  <c r="AK30" i="14"/>
  <c r="AD30" i="14"/>
  <c r="AC30" i="14"/>
  <c r="Z30" i="14"/>
  <c r="Y30" i="14"/>
  <c r="V30" i="14"/>
  <c r="U30" i="14"/>
  <c r="R30" i="14"/>
  <c r="Q30" i="14"/>
  <c r="N30" i="14"/>
  <c r="M30" i="14"/>
  <c r="L30" i="14"/>
  <c r="AF30" i="14" s="1"/>
  <c r="BH30" i="14" s="1"/>
  <c r="K30" i="14"/>
  <c r="AE30" i="14" s="1"/>
  <c r="BG30" i="14" s="1"/>
  <c r="J30" i="14"/>
  <c r="I30" i="14"/>
  <c r="F30" i="14"/>
  <c r="E30" i="14"/>
  <c r="BD29" i="14"/>
  <c r="BC29" i="14"/>
  <c r="BB29" i="14"/>
  <c r="BA29" i="14"/>
  <c r="AX29" i="14"/>
  <c r="AW29" i="14"/>
  <c r="AT29" i="14"/>
  <c r="AS29" i="14"/>
  <c r="AP29" i="14"/>
  <c r="AO29" i="14"/>
  <c r="AL29" i="14"/>
  <c r="AK29" i="14"/>
  <c r="AD29" i="14"/>
  <c r="AC29" i="14"/>
  <c r="Z29" i="14"/>
  <c r="Y29" i="14"/>
  <c r="V29" i="14"/>
  <c r="U29" i="14"/>
  <c r="R29" i="14"/>
  <c r="Q29" i="14"/>
  <c r="N29" i="14"/>
  <c r="M29" i="14"/>
  <c r="L29" i="14"/>
  <c r="AF29" i="14" s="1"/>
  <c r="BH29" i="14" s="1"/>
  <c r="K29" i="14"/>
  <c r="AE29" i="14" s="1"/>
  <c r="BG29" i="14" s="1"/>
  <c r="J29" i="14"/>
  <c r="I29" i="14"/>
  <c r="F29" i="14"/>
  <c r="E29" i="14"/>
  <c r="BD28" i="14"/>
  <c r="BC28" i="14"/>
  <c r="BB28" i="14"/>
  <c r="BA28" i="14"/>
  <c r="AX28" i="14"/>
  <c r="AW28" i="14"/>
  <c r="AT28" i="14"/>
  <c r="AS28" i="14"/>
  <c r="AP28" i="14"/>
  <c r="AO28" i="14"/>
  <c r="AL28" i="14"/>
  <c r="AK28" i="14"/>
  <c r="AD28" i="14"/>
  <c r="AC28" i="14"/>
  <c r="Z28" i="14"/>
  <c r="Y28" i="14"/>
  <c r="V28" i="14"/>
  <c r="U28" i="14"/>
  <c r="R28" i="14"/>
  <c r="Q28" i="14"/>
  <c r="N28" i="14"/>
  <c r="M28" i="14"/>
  <c r="L28" i="14"/>
  <c r="AF28" i="14" s="1"/>
  <c r="BH28" i="14" s="1"/>
  <c r="K28" i="14"/>
  <c r="AE28" i="14" s="1"/>
  <c r="BG28" i="14" s="1"/>
  <c r="J28" i="14"/>
  <c r="I28" i="14"/>
  <c r="F28" i="14"/>
  <c r="E28" i="14"/>
  <c r="BD27" i="14"/>
  <c r="BC27" i="14"/>
  <c r="BB27" i="14"/>
  <c r="BA27" i="14"/>
  <c r="AX27" i="14"/>
  <c r="AW27" i="14"/>
  <c r="AT27" i="14"/>
  <c r="AS27" i="14"/>
  <c r="AP27" i="14"/>
  <c r="AO27" i="14"/>
  <c r="AL27" i="14"/>
  <c r="AK27" i="14"/>
  <c r="AD27" i="14"/>
  <c r="AC27" i="14"/>
  <c r="Z27" i="14"/>
  <c r="Y27" i="14"/>
  <c r="V27" i="14"/>
  <c r="U27" i="14"/>
  <c r="R27" i="14"/>
  <c r="Q27" i="14"/>
  <c r="N27" i="14"/>
  <c r="M27" i="14"/>
  <c r="L27" i="14"/>
  <c r="AF27" i="14" s="1"/>
  <c r="BH27" i="14" s="1"/>
  <c r="K27" i="14"/>
  <c r="AE27" i="14" s="1"/>
  <c r="BG27" i="14" s="1"/>
  <c r="J27" i="14"/>
  <c r="I27" i="14"/>
  <c r="F27" i="14"/>
  <c r="E27" i="14"/>
  <c r="BD26" i="14"/>
  <c r="BC26" i="14"/>
  <c r="BB26" i="14"/>
  <c r="BA26" i="14"/>
  <c r="AX26" i="14"/>
  <c r="AW26" i="14"/>
  <c r="AT26" i="14"/>
  <c r="AS26" i="14"/>
  <c r="AP26" i="14"/>
  <c r="AO26" i="14"/>
  <c r="AL26" i="14"/>
  <c r="AK26" i="14"/>
  <c r="AD26" i="14"/>
  <c r="AC26" i="14"/>
  <c r="Z26" i="14"/>
  <c r="Y26" i="14"/>
  <c r="V26" i="14"/>
  <c r="U26" i="14"/>
  <c r="R26" i="14"/>
  <c r="Q26" i="14"/>
  <c r="N26" i="14"/>
  <c r="M26" i="14"/>
  <c r="L26" i="14"/>
  <c r="AF26" i="14" s="1"/>
  <c r="BH26" i="14" s="1"/>
  <c r="K26" i="14"/>
  <c r="AE26" i="14" s="1"/>
  <c r="BG26" i="14" s="1"/>
  <c r="J26" i="14"/>
  <c r="I26" i="14"/>
  <c r="F26" i="14"/>
  <c r="E26" i="14"/>
  <c r="BD25" i="14"/>
  <c r="BC25" i="14"/>
  <c r="BB25" i="14"/>
  <c r="BA25" i="14"/>
  <c r="AX25" i="14"/>
  <c r="AW25" i="14"/>
  <c r="AT25" i="14"/>
  <c r="AS25" i="14"/>
  <c r="AP25" i="14"/>
  <c r="AO25" i="14"/>
  <c r="AL25" i="14"/>
  <c r="AK25" i="14"/>
  <c r="AD25" i="14"/>
  <c r="AC25" i="14"/>
  <c r="Z25" i="14"/>
  <c r="Y25" i="14"/>
  <c r="V25" i="14"/>
  <c r="U25" i="14"/>
  <c r="R25" i="14"/>
  <c r="Q25" i="14"/>
  <c r="N25" i="14"/>
  <c r="M25" i="14"/>
  <c r="L25" i="14"/>
  <c r="AF25" i="14" s="1"/>
  <c r="BH25" i="14" s="1"/>
  <c r="K25" i="14"/>
  <c r="AE25" i="14" s="1"/>
  <c r="BG25" i="14" s="1"/>
  <c r="J25" i="14"/>
  <c r="I25" i="14"/>
  <c r="F25" i="14"/>
  <c r="E25" i="14"/>
  <c r="BD24" i="14"/>
  <c r="BC24" i="14"/>
  <c r="BB24" i="14"/>
  <c r="BA24" i="14"/>
  <c r="AX24" i="14"/>
  <c r="AW24" i="14"/>
  <c r="AT24" i="14"/>
  <c r="AS24" i="14"/>
  <c r="AP24" i="14"/>
  <c r="AO24" i="14"/>
  <c r="AL24" i="14"/>
  <c r="AK24" i="14"/>
  <c r="AD24" i="14"/>
  <c r="AC24" i="14"/>
  <c r="Z24" i="14"/>
  <c r="Y24" i="14"/>
  <c r="V24" i="14"/>
  <c r="U24" i="14"/>
  <c r="R24" i="14"/>
  <c r="Q24" i="14"/>
  <c r="N24" i="14"/>
  <c r="M24" i="14"/>
  <c r="L24" i="14"/>
  <c r="AF24" i="14" s="1"/>
  <c r="BH24" i="14" s="1"/>
  <c r="K24" i="14"/>
  <c r="AE24" i="14" s="1"/>
  <c r="BG24" i="14" s="1"/>
  <c r="J24" i="14"/>
  <c r="I24" i="14"/>
  <c r="F24" i="14"/>
  <c r="E24" i="14"/>
  <c r="BD23" i="14"/>
  <c r="BC23" i="14"/>
  <c r="BB23" i="14"/>
  <c r="BA23" i="14"/>
  <c r="AX23" i="14"/>
  <c r="AW23" i="14"/>
  <c r="AT23" i="14"/>
  <c r="AS23" i="14"/>
  <c r="AP23" i="14"/>
  <c r="AO23" i="14"/>
  <c r="AL23" i="14"/>
  <c r="AK23" i="14"/>
  <c r="AD23" i="14"/>
  <c r="AC23" i="14"/>
  <c r="Z23" i="14"/>
  <c r="Y23" i="14"/>
  <c r="V23" i="14"/>
  <c r="U23" i="14"/>
  <c r="R23" i="14"/>
  <c r="Q23" i="14"/>
  <c r="N23" i="14"/>
  <c r="M23" i="14"/>
  <c r="L23" i="14"/>
  <c r="AF23" i="14" s="1"/>
  <c r="BH23" i="14" s="1"/>
  <c r="K23" i="14"/>
  <c r="AE23" i="14" s="1"/>
  <c r="BG23" i="14" s="1"/>
  <c r="J23" i="14"/>
  <c r="I23" i="14"/>
  <c r="F23" i="14"/>
  <c r="E23" i="14"/>
  <c r="BD22" i="14"/>
  <c r="BC22" i="14"/>
  <c r="BB22" i="14"/>
  <c r="BA22" i="14"/>
  <c r="AX22" i="14"/>
  <c r="AW22" i="14"/>
  <c r="AT22" i="14"/>
  <c r="AS22" i="14"/>
  <c r="AP22" i="14"/>
  <c r="AO22" i="14"/>
  <c r="AL22" i="14"/>
  <c r="AK22" i="14"/>
  <c r="AD22" i="14"/>
  <c r="AC22" i="14"/>
  <c r="Z22" i="14"/>
  <c r="Y22" i="14"/>
  <c r="V22" i="14"/>
  <c r="U22" i="14"/>
  <c r="R22" i="14"/>
  <c r="Q22" i="14"/>
  <c r="N22" i="14"/>
  <c r="M22" i="14"/>
  <c r="L22" i="14"/>
  <c r="AF22" i="14" s="1"/>
  <c r="BH22" i="14" s="1"/>
  <c r="K22" i="14"/>
  <c r="AE22" i="14" s="1"/>
  <c r="BG22" i="14" s="1"/>
  <c r="J22" i="14"/>
  <c r="I22" i="14"/>
  <c r="F22" i="14"/>
  <c r="E22" i="14"/>
  <c r="BD21" i="14"/>
  <c r="BC21" i="14"/>
  <c r="BB21" i="14"/>
  <c r="BA21" i="14"/>
  <c r="AX21" i="14"/>
  <c r="AW21" i="14"/>
  <c r="AT21" i="14"/>
  <c r="AS21" i="14"/>
  <c r="AP21" i="14"/>
  <c r="AO21" i="14"/>
  <c r="AL21" i="14"/>
  <c r="AK21" i="14"/>
  <c r="AD21" i="14"/>
  <c r="AC21" i="14"/>
  <c r="Z21" i="14"/>
  <c r="Y21" i="14"/>
  <c r="V21" i="14"/>
  <c r="U21" i="14"/>
  <c r="R21" i="14"/>
  <c r="Q21" i="14"/>
  <c r="N21" i="14"/>
  <c r="M21" i="14"/>
  <c r="L21" i="14"/>
  <c r="AF21" i="14" s="1"/>
  <c r="BH21" i="14" s="1"/>
  <c r="K21" i="14"/>
  <c r="AE21" i="14" s="1"/>
  <c r="BG21" i="14" s="1"/>
  <c r="J21" i="14"/>
  <c r="I21" i="14"/>
  <c r="F21" i="14"/>
  <c r="E21" i="14"/>
  <c r="BD20" i="14"/>
  <c r="BC20" i="14"/>
  <c r="BB20" i="14"/>
  <c r="BA20" i="14"/>
  <c r="AX20" i="14"/>
  <c r="AW20" i="14"/>
  <c r="AT20" i="14"/>
  <c r="AS20" i="14"/>
  <c r="AP20" i="14"/>
  <c r="AO20" i="14"/>
  <c r="AL20" i="14"/>
  <c r="AK20" i="14"/>
  <c r="AD20" i="14"/>
  <c r="AC20" i="14"/>
  <c r="Z20" i="14"/>
  <c r="Y20" i="14"/>
  <c r="V20" i="14"/>
  <c r="U20" i="14"/>
  <c r="R20" i="14"/>
  <c r="Q20" i="14"/>
  <c r="N20" i="14"/>
  <c r="M20" i="14"/>
  <c r="L20" i="14"/>
  <c r="AF20" i="14" s="1"/>
  <c r="BH20" i="14" s="1"/>
  <c r="K20" i="14"/>
  <c r="AE20" i="14" s="1"/>
  <c r="BG20" i="14" s="1"/>
  <c r="J20" i="14"/>
  <c r="I20" i="14"/>
  <c r="F20" i="14"/>
  <c r="E20" i="14"/>
  <c r="BD19" i="14"/>
  <c r="BC19" i="14"/>
  <c r="BB19" i="14"/>
  <c r="BA19" i="14"/>
  <c r="AX19" i="14"/>
  <c r="AW19" i="14"/>
  <c r="AT19" i="14"/>
  <c r="AS19" i="14"/>
  <c r="AP19" i="14"/>
  <c r="AO19" i="14"/>
  <c r="AL19" i="14"/>
  <c r="AK19" i="14"/>
  <c r="AD19" i="14"/>
  <c r="AC19" i="14"/>
  <c r="Z19" i="14"/>
  <c r="Y19" i="14"/>
  <c r="V19" i="14"/>
  <c r="U19" i="14"/>
  <c r="R19" i="14"/>
  <c r="Q19" i="14"/>
  <c r="N19" i="14"/>
  <c r="M19" i="14"/>
  <c r="L19" i="14"/>
  <c r="AF19" i="14" s="1"/>
  <c r="BH19" i="14" s="1"/>
  <c r="K19" i="14"/>
  <c r="AE19" i="14" s="1"/>
  <c r="BG19" i="14" s="1"/>
  <c r="J19" i="14"/>
  <c r="I19" i="14"/>
  <c r="F19" i="14"/>
  <c r="E19" i="14"/>
  <c r="BF18" i="14"/>
  <c r="BE18" i="14"/>
  <c r="BD18" i="14"/>
  <c r="BC18" i="14"/>
  <c r="BB18" i="14"/>
  <c r="BA18" i="14"/>
  <c r="AX18" i="14"/>
  <c r="AW18" i="14"/>
  <c r="AT18" i="14"/>
  <c r="AS18" i="14"/>
  <c r="AP18" i="14"/>
  <c r="AO18" i="14"/>
  <c r="AL18" i="14"/>
  <c r="AK18" i="14"/>
  <c r="AH18" i="14"/>
  <c r="BJ18" i="14" s="1"/>
  <c r="AG18" i="14"/>
  <c r="BI18" i="14" s="1"/>
  <c r="AD18" i="14"/>
  <c r="AC18" i="14"/>
  <c r="Z18" i="14"/>
  <c r="Y18" i="14"/>
  <c r="V18" i="14"/>
  <c r="U18" i="14"/>
  <c r="R18" i="14"/>
  <c r="Q18" i="14"/>
  <c r="N18" i="14"/>
  <c r="M18" i="14"/>
  <c r="L18" i="14"/>
  <c r="AF18" i="14" s="1"/>
  <c r="BH18" i="14" s="1"/>
  <c r="K18" i="14"/>
  <c r="AE18" i="14" s="1"/>
  <c r="BG18" i="14" s="1"/>
  <c r="J18" i="14"/>
  <c r="I18" i="14"/>
  <c r="F18" i="14"/>
  <c r="E18" i="14"/>
  <c r="BD17" i="14"/>
  <c r="BC17" i="14"/>
  <c r="BB17" i="14"/>
  <c r="BA17" i="14"/>
  <c r="AX17" i="14"/>
  <c r="AW17" i="14"/>
  <c r="AT17" i="14"/>
  <c r="AS17" i="14"/>
  <c r="AP17" i="14"/>
  <c r="AO17" i="14"/>
  <c r="AL17" i="14"/>
  <c r="AK17" i="14"/>
  <c r="AD17" i="14"/>
  <c r="AC17" i="14"/>
  <c r="Z17" i="14"/>
  <c r="Y17" i="14"/>
  <c r="V17" i="14"/>
  <c r="U17" i="14"/>
  <c r="R17" i="14"/>
  <c r="Q17" i="14"/>
  <c r="N17" i="14"/>
  <c r="M17" i="14"/>
  <c r="L17" i="14"/>
  <c r="AF17" i="14" s="1"/>
  <c r="BH17" i="14" s="1"/>
  <c r="K17" i="14"/>
  <c r="AE17" i="14" s="1"/>
  <c r="BG17" i="14" s="1"/>
  <c r="J17" i="14"/>
  <c r="I17" i="14"/>
  <c r="F17" i="14"/>
  <c r="E17" i="14"/>
  <c r="BD16" i="14"/>
  <c r="BC16" i="14"/>
  <c r="BB16" i="14"/>
  <c r="BA16" i="14"/>
  <c r="AX16" i="14"/>
  <c r="AW16" i="14"/>
  <c r="AT16" i="14"/>
  <c r="AS16" i="14"/>
  <c r="AP16" i="14"/>
  <c r="AO16" i="14"/>
  <c r="AL16" i="14"/>
  <c r="AK16" i="14"/>
  <c r="AD16" i="14"/>
  <c r="AC16" i="14"/>
  <c r="Z16" i="14"/>
  <c r="Y16" i="14"/>
  <c r="V16" i="14"/>
  <c r="U16" i="14"/>
  <c r="R16" i="14"/>
  <c r="Q16" i="14"/>
  <c r="N16" i="14"/>
  <c r="M16" i="14"/>
  <c r="L16" i="14"/>
  <c r="AF16" i="14" s="1"/>
  <c r="BH16" i="14" s="1"/>
  <c r="K16" i="14"/>
  <c r="AE16" i="14" s="1"/>
  <c r="BG16" i="14" s="1"/>
  <c r="J16" i="14"/>
  <c r="I16" i="14"/>
  <c r="F16" i="14"/>
  <c r="E16" i="14"/>
  <c r="BD15" i="14"/>
  <c r="BC15" i="14"/>
  <c r="BB15" i="14"/>
  <c r="BA15" i="14"/>
  <c r="AX15" i="14"/>
  <c r="AW15" i="14"/>
  <c r="AT15" i="14"/>
  <c r="AS15" i="14"/>
  <c r="AP15" i="14"/>
  <c r="AO15" i="14"/>
  <c r="AL15" i="14"/>
  <c r="AK15" i="14"/>
  <c r="AD15" i="14"/>
  <c r="AC15" i="14"/>
  <c r="Z15" i="14"/>
  <c r="Y15" i="14"/>
  <c r="V15" i="14"/>
  <c r="U15" i="14"/>
  <c r="R15" i="14"/>
  <c r="Q15" i="14"/>
  <c r="N15" i="14"/>
  <c r="M15" i="14"/>
  <c r="L15" i="14"/>
  <c r="AF15" i="14" s="1"/>
  <c r="BH15" i="14" s="1"/>
  <c r="K15" i="14"/>
  <c r="AE15" i="14" s="1"/>
  <c r="BG15" i="14" s="1"/>
  <c r="J15" i="14"/>
  <c r="I15" i="14"/>
  <c r="F15" i="14"/>
  <c r="E15" i="14"/>
  <c r="BD14" i="14"/>
  <c r="BC14" i="14"/>
  <c r="BB14" i="14"/>
  <c r="BA14" i="14"/>
  <c r="AX14" i="14"/>
  <c r="AW14" i="14"/>
  <c r="AT14" i="14"/>
  <c r="AS14" i="14"/>
  <c r="AP14" i="14"/>
  <c r="AO14" i="14"/>
  <c r="AL14" i="14"/>
  <c r="AK14" i="14"/>
  <c r="AD14" i="14"/>
  <c r="AC14" i="14"/>
  <c r="Z14" i="14"/>
  <c r="Y14" i="14"/>
  <c r="V14" i="14"/>
  <c r="U14" i="14"/>
  <c r="R14" i="14"/>
  <c r="Q14" i="14"/>
  <c r="N14" i="14"/>
  <c r="M14" i="14"/>
  <c r="L14" i="14"/>
  <c r="AF14" i="14" s="1"/>
  <c r="BH14" i="14" s="1"/>
  <c r="K14" i="14"/>
  <c r="AE14" i="14" s="1"/>
  <c r="BG14" i="14" s="1"/>
  <c r="J14" i="14"/>
  <c r="I14" i="14"/>
  <c r="F14" i="14"/>
  <c r="E14" i="14"/>
  <c r="BD13" i="14"/>
  <c r="BC13" i="14"/>
  <c r="BB13" i="14"/>
  <c r="BA13" i="14"/>
  <c r="AX13" i="14"/>
  <c r="AW13" i="14"/>
  <c r="AT13" i="14"/>
  <c r="AS13" i="14"/>
  <c r="AP13" i="14"/>
  <c r="AO13" i="14"/>
  <c r="AL13" i="14"/>
  <c r="AK13" i="14"/>
  <c r="AD13" i="14"/>
  <c r="AC13" i="14"/>
  <c r="Z13" i="14"/>
  <c r="Y13" i="14"/>
  <c r="V13" i="14"/>
  <c r="U13" i="14"/>
  <c r="R13" i="14"/>
  <c r="Q13" i="14"/>
  <c r="N13" i="14"/>
  <c r="M13" i="14"/>
  <c r="L13" i="14"/>
  <c r="AF13" i="14" s="1"/>
  <c r="BH13" i="14" s="1"/>
  <c r="K13" i="14"/>
  <c r="AE13" i="14" s="1"/>
  <c r="BG13" i="14" s="1"/>
  <c r="J13" i="14"/>
  <c r="I13" i="14"/>
  <c r="F13" i="14"/>
  <c r="E13" i="14"/>
  <c r="BD12" i="14"/>
  <c r="BC12" i="14"/>
  <c r="BB12" i="14"/>
  <c r="BA12" i="14"/>
  <c r="AX12" i="14"/>
  <c r="AW12" i="14"/>
  <c r="AT12" i="14"/>
  <c r="AS12" i="14"/>
  <c r="AP12" i="14"/>
  <c r="AO12" i="14"/>
  <c r="AL12" i="14"/>
  <c r="AK12" i="14"/>
  <c r="AD12" i="14"/>
  <c r="AC12" i="14"/>
  <c r="Z12" i="14"/>
  <c r="Y12" i="14"/>
  <c r="V12" i="14"/>
  <c r="U12" i="14"/>
  <c r="R12" i="14"/>
  <c r="Q12" i="14"/>
  <c r="N12" i="14"/>
  <c r="M12" i="14"/>
  <c r="L12" i="14"/>
  <c r="AF12" i="14" s="1"/>
  <c r="BH12" i="14" s="1"/>
  <c r="K12" i="14"/>
  <c r="AE12" i="14" s="1"/>
  <c r="BG12" i="14" s="1"/>
  <c r="J12" i="14"/>
  <c r="I12" i="14"/>
  <c r="F12" i="14"/>
  <c r="E12" i="14"/>
  <c r="BD11" i="14"/>
  <c r="BD34" i="14" s="1"/>
  <c r="BD51" i="14" s="1"/>
  <c r="BD67" i="14" s="1"/>
  <c r="BC11" i="14"/>
  <c r="BB11" i="14"/>
  <c r="BA11" i="14"/>
  <c r="BA34" i="14" s="1"/>
  <c r="AX11" i="14"/>
  <c r="AX34" i="14" s="1"/>
  <c r="AW11" i="14"/>
  <c r="AT11" i="14"/>
  <c r="AT34" i="14" s="1"/>
  <c r="AS11" i="14"/>
  <c r="AS34" i="14" s="1"/>
  <c r="AP11" i="14"/>
  <c r="AP34" i="14" s="1"/>
  <c r="AO11" i="14"/>
  <c r="AO34" i="14" s="1"/>
  <c r="AL11" i="14"/>
  <c r="AL34" i="14" s="1"/>
  <c r="AK11" i="14"/>
  <c r="AK34" i="14" s="1"/>
  <c r="AD11" i="14"/>
  <c r="AC11" i="14"/>
  <c r="Z11" i="14"/>
  <c r="Z34" i="14" s="1"/>
  <c r="Y11" i="14"/>
  <c r="V11" i="14"/>
  <c r="V34" i="14" s="1"/>
  <c r="U11" i="14"/>
  <c r="R11" i="14"/>
  <c r="R34" i="14" s="1"/>
  <c r="Q11" i="14"/>
  <c r="N11" i="14"/>
  <c r="N34" i="14" s="1"/>
  <c r="N51" i="14" s="1"/>
  <c r="N67" i="14" s="1"/>
  <c r="M11" i="14"/>
  <c r="M34" i="14" s="1"/>
  <c r="M51" i="14" s="1"/>
  <c r="M67" i="14" s="1"/>
  <c r="L11" i="14"/>
  <c r="L34" i="14" s="1"/>
  <c r="L51" i="14" s="1"/>
  <c r="L67" i="14" s="1"/>
  <c r="K11" i="14"/>
  <c r="J11" i="14"/>
  <c r="J34" i="14" s="1"/>
  <c r="I11" i="14"/>
  <c r="F11" i="14"/>
  <c r="F34" i="14" s="1"/>
  <c r="E11" i="14"/>
  <c r="D38" i="7"/>
  <c r="D36" i="7"/>
  <c r="D34" i="7"/>
  <c r="D32" i="7"/>
  <c r="D30" i="7"/>
  <c r="D28" i="7"/>
  <c r="D26" i="7"/>
  <c r="D24" i="7"/>
  <c r="D22" i="7"/>
  <c r="D11" i="7"/>
  <c r="J59" i="12"/>
  <c r="G59" i="12"/>
  <c r="E59" i="12"/>
  <c r="J58" i="12"/>
  <c r="F58" i="12"/>
  <c r="F59" i="12" s="1"/>
  <c r="G56" i="12"/>
  <c r="E56" i="12"/>
  <c r="D56" i="12"/>
  <c r="C56" i="12"/>
  <c r="J55" i="12"/>
  <c r="F55" i="12"/>
  <c r="J54" i="12"/>
  <c r="F54" i="12"/>
  <c r="J53" i="12"/>
  <c r="F53" i="12"/>
  <c r="J52" i="12"/>
  <c r="F52" i="12"/>
  <c r="J51" i="12"/>
  <c r="F51" i="12"/>
  <c r="J50" i="12"/>
  <c r="F50" i="12"/>
  <c r="J49" i="12"/>
  <c r="F49" i="12"/>
  <c r="J48" i="12"/>
  <c r="F48" i="12"/>
  <c r="J47" i="12"/>
  <c r="F47" i="12"/>
  <c r="J46" i="12"/>
  <c r="F46" i="12"/>
  <c r="G43" i="12"/>
  <c r="E43" i="12"/>
  <c r="D43" i="12"/>
  <c r="C43" i="12"/>
  <c r="J43" i="12" s="1"/>
  <c r="J42" i="12"/>
  <c r="F42" i="12"/>
  <c r="J41" i="12"/>
  <c r="F41" i="12"/>
  <c r="G39" i="12"/>
  <c r="E39" i="12"/>
  <c r="D39" i="12"/>
  <c r="C39" i="12"/>
  <c r="J38" i="12"/>
  <c r="F38" i="12"/>
  <c r="J37" i="12"/>
  <c r="F37" i="12"/>
  <c r="J36" i="12"/>
  <c r="F36" i="12"/>
  <c r="J35" i="12"/>
  <c r="F35" i="12"/>
  <c r="J34" i="12"/>
  <c r="F34" i="12"/>
  <c r="J33" i="12"/>
  <c r="F33" i="12"/>
  <c r="J32" i="12"/>
  <c r="F32" i="12"/>
  <c r="J31" i="12"/>
  <c r="F31" i="12"/>
  <c r="J30" i="12"/>
  <c r="F30" i="12"/>
  <c r="F39" i="12" s="1"/>
  <c r="G28" i="12"/>
  <c r="G60" i="12" s="1"/>
  <c r="E28" i="12"/>
  <c r="E44" i="12" s="1"/>
  <c r="D28" i="12"/>
  <c r="C28" i="12"/>
  <c r="J27" i="12"/>
  <c r="F27" i="12"/>
  <c r="J26" i="12"/>
  <c r="F26" i="12"/>
  <c r="J25" i="12"/>
  <c r="F25" i="12"/>
  <c r="J24" i="12"/>
  <c r="F24" i="12"/>
  <c r="J23" i="12"/>
  <c r="F23" i="12"/>
  <c r="J22" i="12"/>
  <c r="F22" i="12"/>
  <c r="J21" i="12"/>
  <c r="F21" i="12"/>
  <c r="J20" i="12"/>
  <c r="F20" i="12"/>
  <c r="J19" i="12"/>
  <c r="F19" i="12"/>
  <c r="J18" i="12"/>
  <c r="F18" i="12"/>
  <c r="J17" i="12"/>
  <c r="F17" i="12"/>
  <c r="J16" i="12"/>
  <c r="F16" i="12"/>
  <c r="J15" i="12"/>
  <c r="F15" i="12"/>
  <c r="J14" i="12"/>
  <c r="F14" i="12"/>
  <c r="J13" i="12"/>
  <c r="F13" i="12"/>
  <c r="J12" i="12"/>
  <c r="F12" i="12"/>
  <c r="J11" i="12"/>
  <c r="F11" i="12"/>
  <c r="J10" i="12"/>
  <c r="F10" i="12"/>
  <c r="J9" i="12"/>
  <c r="F9" i="12"/>
  <c r="J8" i="12"/>
  <c r="F8" i="12"/>
  <c r="J7" i="12"/>
  <c r="F7" i="12"/>
  <c r="CG52" i="3"/>
  <c r="CF52" i="3"/>
  <c r="CD52" i="3"/>
  <c r="CC52" i="3"/>
  <c r="CA52" i="3"/>
  <c r="BZ52" i="3"/>
  <c r="BX52" i="3"/>
  <c r="BW52" i="3"/>
  <c r="BU52" i="3"/>
  <c r="BT52" i="3"/>
  <c r="BA52" i="3"/>
  <c r="AZ52" i="3"/>
  <c r="AW52" i="3"/>
  <c r="AV52" i="3"/>
  <c r="AS52" i="3"/>
  <c r="AR52" i="3"/>
  <c r="AO52" i="3"/>
  <c r="BI52" i="3" s="1"/>
  <c r="AN52" i="3"/>
  <c r="BH52" i="3" s="1"/>
  <c r="AG52" i="3"/>
  <c r="AF52" i="3"/>
  <c r="AC52" i="3"/>
  <c r="AB52" i="3"/>
  <c r="Y52" i="3"/>
  <c r="X52" i="3"/>
  <c r="U52" i="3"/>
  <c r="T52" i="3"/>
  <c r="Q52" i="3"/>
  <c r="P52" i="3"/>
  <c r="M52" i="3"/>
  <c r="L52" i="3"/>
  <c r="I52" i="3"/>
  <c r="H52" i="3"/>
  <c r="E52" i="3"/>
  <c r="AK52" i="3" s="1"/>
  <c r="D52" i="3"/>
  <c r="AJ52" i="3" s="1"/>
  <c r="CJ51" i="3"/>
  <c r="CJ52" i="3" s="1"/>
  <c r="CI51" i="3"/>
  <c r="CI52" i="3" s="1"/>
  <c r="CH51" i="3"/>
  <c r="CE51" i="3"/>
  <c r="CB51" i="3"/>
  <c r="BY51" i="3"/>
  <c r="BV51" i="3"/>
  <c r="BP51" i="3"/>
  <c r="BC51" i="3"/>
  <c r="AY51" i="3"/>
  <c r="AU51" i="3"/>
  <c r="AQ51" i="3"/>
  <c r="AM51" i="3"/>
  <c r="AE51" i="3"/>
  <c r="AA51" i="3"/>
  <c r="W51" i="3"/>
  <c r="S51" i="3"/>
  <c r="O51" i="3"/>
  <c r="K51" i="3"/>
  <c r="C51" i="3"/>
  <c r="BP50" i="3"/>
  <c r="AP50" i="3"/>
  <c r="CG49" i="3"/>
  <c r="CF49" i="3"/>
  <c r="CD49" i="3"/>
  <c r="CC49" i="3"/>
  <c r="CA49" i="3"/>
  <c r="BZ49" i="3"/>
  <c r="BX49" i="3"/>
  <c r="BW49" i="3"/>
  <c r="BU49" i="3"/>
  <c r="BT49" i="3"/>
  <c r="BE49" i="3"/>
  <c r="BD49" i="3"/>
  <c r="BA49" i="3"/>
  <c r="AZ49" i="3"/>
  <c r="AW49" i="3"/>
  <c r="AV49" i="3"/>
  <c r="AS49" i="3"/>
  <c r="AR49" i="3"/>
  <c r="AO49" i="3"/>
  <c r="AN49" i="3"/>
  <c r="AG49" i="3"/>
  <c r="AF49" i="3"/>
  <c r="AC49" i="3"/>
  <c r="AB49" i="3"/>
  <c r="Y49" i="3"/>
  <c r="X49" i="3"/>
  <c r="U49" i="3"/>
  <c r="T49" i="3"/>
  <c r="Q49" i="3"/>
  <c r="P49" i="3"/>
  <c r="M49" i="3"/>
  <c r="L49" i="3"/>
  <c r="I49" i="3"/>
  <c r="H49" i="3"/>
  <c r="E49" i="3"/>
  <c r="D49" i="3"/>
  <c r="AJ49" i="3" s="1"/>
  <c r="CJ48" i="3"/>
  <c r="CI48" i="3"/>
  <c r="CH48" i="3"/>
  <c r="CE48" i="3"/>
  <c r="CB48" i="3"/>
  <c r="BY48" i="3"/>
  <c r="BV48" i="3"/>
  <c r="BP48" i="3"/>
  <c r="BC48" i="3"/>
  <c r="BF48" i="3" s="1"/>
  <c r="AY48" i="3"/>
  <c r="BB48" i="3" s="1"/>
  <c r="AU48" i="3"/>
  <c r="AX48" i="3" s="1"/>
  <c r="AQ48" i="3"/>
  <c r="AT48" i="3" s="1"/>
  <c r="AM48" i="3"/>
  <c r="AE48" i="3"/>
  <c r="AH48" i="3" s="1"/>
  <c r="AA48" i="3"/>
  <c r="AD48" i="3" s="1"/>
  <c r="W48" i="3"/>
  <c r="Z48" i="3" s="1"/>
  <c r="S48" i="3"/>
  <c r="V48" i="3" s="1"/>
  <c r="O48" i="3"/>
  <c r="R48" i="3" s="1"/>
  <c r="K48" i="3"/>
  <c r="N48" i="3" s="1"/>
  <c r="CJ47" i="3"/>
  <c r="CI47" i="3"/>
  <c r="CH47" i="3"/>
  <c r="CE47" i="3"/>
  <c r="CB47" i="3"/>
  <c r="BY47" i="3"/>
  <c r="BV47" i="3"/>
  <c r="BP47" i="3"/>
  <c r="BC47" i="3"/>
  <c r="BF47" i="3" s="1"/>
  <c r="AY47" i="3"/>
  <c r="BB47" i="3" s="1"/>
  <c r="AU47" i="3"/>
  <c r="AX47" i="3" s="1"/>
  <c r="AQ47" i="3"/>
  <c r="AT47" i="3" s="1"/>
  <c r="AM47" i="3"/>
  <c r="AE47" i="3"/>
  <c r="AH47" i="3" s="1"/>
  <c r="AA47" i="3"/>
  <c r="AD47" i="3" s="1"/>
  <c r="W47" i="3"/>
  <c r="Z47" i="3" s="1"/>
  <c r="S47" i="3"/>
  <c r="V47" i="3" s="1"/>
  <c r="O47" i="3"/>
  <c r="R47" i="3" s="1"/>
  <c r="K47" i="3"/>
  <c r="N47" i="3" s="1"/>
  <c r="CJ46" i="3"/>
  <c r="CI46" i="3"/>
  <c r="CH46" i="3"/>
  <c r="CE46" i="3"/>
  <c r="CB46" i="3"/>
  <c r="BY46" i="3"/>
  <c r="BV46" i="3"/>
  <c r="BC46" i="3"/>
  <c r="BF46" i="3" s="1"/>
  <c r="AY46" i="3"/>
  <c r="BB46" i="3" s="1"/>
  <c r="AU46" i="3"/>
  <c r="AX46" i="3" s="1"/>
  <c r="AQ46" i="3"/>
  <c r="AT46" i="3" s="1"/>
  <c r="AM46" i="3"/>
  <c r="AE46" i="3"/>
  <c r="AH46" i="3" s="1"/>
  <c r="AA46" i="3"/>
  <c r="AD46" i="3" s="1"/>
  <c r="W46" i="3"/>
  <c r="Z46" i="3" s="1"/>
  <c r="S46" i="3"/>
  <c r="V46" i="3" s="1"/>
  <c r="O46" i="3"/>
  <c r="R46" i="3" s="1"/>
  <c r="K46" i="3"/>
  <c r="N46" i="3" s="1"/>
  <c r="G46" i="3"/>
  <c r="J46" i="3" s="1"/>
  <c r="CJ45" i="3"/>
  <c r="CI45" i="3"/>
  <c r="CH45" i="3"/>
  <c r="CE45" i="3"/>
  <c r="CB45" i="3"/>
  <c r="BY45" i="3"/>
  <c r="BV45" i="3"/>
  <c r="BP45" i="3"/>
  <c r="BC45" i="3"/>
  <c r="BF45" i="3" s="1"/>
  <c r="AY45" i="3"/>
  <c r="BB45" i="3" s="1"/>
  <c r="AU45" i="3"/>
  <c r="AX45" i="3" s="1"/>
  <c r="AQ45" i="3"/>
  <c r="AT45" i="3" s="1"/>
  <c r="AM45" i="3"/>
  <c r="AE45" i="3"/>
  <c r="AH45" i="3" s="1"/>
  <c r="AA45" i="3"/>
  <c r="AD45" i="3" s="1"/>
  <c r="W45" i="3"/>
  <c r="Z45" i="3" s="1"/>
  <c r="S45" i="3"/>
  <c r="V45" i="3" s="1"/>
  <c r="O45" i="3"/>
  <c r="R45" i="3" s="1"/>
  <c r="K45" i="3"/>
  <c r="N45" i="3" s="1"/>
  <c r="CJ44" i="3"/>
  <c r="CI44" i="3"/>
  <c r="CH44" i="3"/>
  <c r="CE44" i="3"/>
  <c r="CB44" i="3"/>
  <c r="BY44" i="3"/>
  <c r="BV44" i="3"/>
  <c r="BP44" i="3"/>
  <c r="BC44" i="3"/>
  <c r="BF44" i="3" s="1"/>
  <c r="AY44" i="3"/>
  <c r="BB44" i="3" s="1"/>
  <c r="AU44" i="3"/>
  <c r="AX44" i="3" s="1"/>
  <c r="AQ44" i="3"/>
  <c r="AT44" i="3" s="1"/>
  <c r="AM44" i="3"/>
  <c r="AE44" i="3"/>
  <c r="AH44" i="3" s="1"/>
  <c r="AA44" i="3"/>
  <c r="AD44" i="3" s="1"/>
  <c r="W44" i="3"/>
  <c r="Z44" i="3" s="1"/>
  <c r="S44" i="3"/>
  <c r="V44" i="3" s="1"/>
  <c r="O44" i="3"/>
  <c r="R44" i="3" s="1"/>
  <c r="K44" i="3"/>
  <c r="N44" i="3" s="1"/>
  <c r="CJ43" i="3"/>
  <c r="CI43" i="3"/>
  <c r="CH43" i="3"/>
  <c r="CE43" i="3"/>
  <c r="CB43" i="3"/>
  <c r="BY43" i="3"/>
  <c r="BV43" i="3"/>
  <c r="BP43" i="3"/>
  <c r="BC43" i="3"/>
  <c r="BF43" i="3" s="1"/>
  <c r="AY43" i="3"/>
  <c r="BB43" i="3" s="1"/>
  <c r="AU43" i="3"/>
  <c r="AX43" i="3" s="1"/>
  <c r="AQ43" i="3"/>
  <c r="AT43" i="3" s="1"/>
  <c r="AM43" i="3"/>
  <c r="AE43" i="3"/>
  <c r="AH43" i="3" s="1"/>
  <c r="AA43" i="3"/>
  <c r="AD43" i="3" s="1"/>
  <c r="W43" i="3"/>
  <c r="Z43" i="3" s="1"/>
  <c r="S43" i="3"/>
  <c r="V43" i="3" s="1"/>
  <c r="O43" i="3"/>
  <c r="R43" i="3" s="1"/>
  <c r="K43" i="3"/>
  <c r="N43" i="3" s="1"/>
  <c r="CJ42" i="3"/>
  <c r="CK42" i="3" s="1"/>
  <c r="CI42" i="3"/>
  <c r="CH42" i="3"/>
  <c r="CE42" i="3"/>
  <c r="CB42" i="3"/>
  <c r="BY42" i="3"/>
  <c r="BV42" i="3"/>
  <c r="BP42" i="3"/>
  <c r="BC42" i="3"/>
  <c r="BF42" i="3" s="1"/>
  <c r="AY42" i="3"/>
  <c r="BB42" i="3" s="1"/>
  <c r="AU42" i="3"/>
  <c r="AX42" i="3" s="1"/>
  <c r="AQ42" i="3"/>
  <c r="AT42" i="3" s="1"/>
  <c r="AM42" i="3"/>
  <c r="AE42" i="3"/>
  <c r="AH42" i="3" s="1"/>
  <c r="AA42" i="3"/>
  <c r="AD42" i="3" s="1"/>
  <c r="W42" i="3"/>
  <c r="Z42" i="3" s="1"/>
  <c r="S42" i="3"/>
  <c r="V42" i="3" s="1"/>
  <c r="O42" i="3"/>
  <c r="R42" i="3" s="1"/>
  <c r="K42" i="3"/>
  <c r="N42" i="3" s="1"/>
  <c r="CJ41" i="3"/>
  <c r="CI41" i="3"/>
  <c r="CH41" i="3"/>
  <c r="CE41" i="3"/>
  <c r="CB41" i="3"/>
  <c r="BY41" i="3"/>
  <c r="BV41" i="3"/>
  <c r="BP41" i="3"/>
  <c r="BC41" i="3"/>
  <c r="BF41" i="3" s="1"/>
  <c r="AY41" i="3"/>
  <c r="BB41" i="3" s="1"/>
  <c r="AU41" i="3"/>
  <c r="AX41" i="3" s="1"/>
  <c r="AQ41" i="3"/>
  <c r="AT41" i="3" s="1"/>
  <c r="AM41" i="3"/>
  <c r="AE41" i="3"/>
  <c r="AH41" i="3" s="1"/>
  <c r="AA41" i="3"/>
  <c r="AD41" i="3" s="1"/>
  <c r="W41" i="3"/>
  <c r="Z41" i="3" s="1"/>
  <c r="S41" i="3"/>
  <c r="V41" i="3" s="1"/>
  <c r="O41" i="3"/>
  <c r="R41" i="3" s="1"/>
  <c r="K41" i="3"/>
  <c r="N41" i="3" s="1"/>
  <c r="CJ40" i="3"/>
  <c r="CI40" i="3"/>
  <c r="CH40" i="3"/>
  <c r="CE40" i="3"/>
  <c r="CB40" i="3"/>
  <c r="BY40" i="3"/>
  <c r="BV40" i="3"/>
  <c r="BP40" i="3"/>
  <c r="BC40" i="3"/>
  <c r="BF40" i="3" s="1"/>
  <c r="AY40" i="3"/>
  <c r="BB40" i="3" s="1"/>
  <c r="AU40" i="3"/>
  <c r="AX40" i="3" s="1"/>
  <c r="AQ40" i="3"/>
  <c r="AT40" i="3" s="1"/>
  <c r="AM40" i="3"/>
  <c r="AE40" i="3"/>
  <c r="AH40" i="3" s="1"/>
  <c r="AA40" i="3"/>
  <c r="AD40" i="3" s="1"/>
  <c r="W40" i="3"/>
  <c r="Z40" i="3" s="1"/>
  <c r="S40" i="3"/>
  <c r="V40" i="3" s="1"/>
  <c r="R40" i="3"/>
  <c r="K40" i="3"/>
  <c r="N40" i="3" s="1"/>
  <c r="CJ39" i="3"/>
  <c r="CI39" i="3"/>
  <c r="CI49" i="3" s="1"/>
  <c r="CH39" i="3"/>
  <c r="CE39" i="3"/>
  <c r="CB39" i="3"/>
  <c r="BY39" i="3"/>
  <c r="BV39" i="3"/>
  <c r="BC39" i="3"/>
  <c r="AY39" i="3"/>
  <c r="AU39" i="3"/>
  <c r="AQ39" i="3"/>
  <c r="AM39" i="3"/>
  <c r="AE39" i="3"/>
  <c r="AA39" i="3"/>
  <c r="W39" i="3"/>
  <c r="S39" i="3"/>
  <c r="O39" i="3"/>
  <c r="K39" i="3"/>
  <c r="BP38" i="3"/>
  <c r="CG36" i="3"/>
  <c r="CF36" i="3"/>
  <c r="CD36" i="3"/>
  <c r="CC36" i="3"/>
  <c r="CA36" i="3"/>
  <c r="BZ36" i="3"/>
  <c r="BX36" i="3"/>
  <c r="BW36" i="3"/>
  <c r="BU36" i="3"/>
  <c r="BT36" i="3"/>
  <c r="BE36" i="3"/>
  <c r="BD36" i="3"/>
  <c r="BA36" i="3"/>
  <c r="AZ36" i="3"/>
  <c r="AW36" i="3"/>
  <c r="AV36" i="3"/>
  <c r="AS36" i="3"/>
  <c r="AR36" i="3"/>
  <c r="AO36" i="3"/>
  <c r="BI36" i="3" s="1"/>
  <c r="AN36" i="3"/>
  <c r="BH36" i="3" s="1"/>
  <c r="AG36" i="3"/>
  <c r="AF36" i="3"/>
  <c r="AC36" i="3"/>
  <c r="AB36" i="3"/>
  <c r="Y36" i="3"/>
  <c r="X36" i="3"/>
  <c r="U36" i="3"/>
  <c r="T36" i="3"/>
  <c r="Q36" i="3"/>
  <c r="P36" i="3"/>
  <c r="M36" i="3"/>
  <c r="L36" i="3"/>
  <c r="I36" i="3"/>
  <c r="H36" i="3"/>
  <c r="E36" i="3"/>
  <c r="AK36" i="3" s="1"/>
  <c r="D36" i="3"/>
  <c r="AJ36" i="3" s="1"/>
  <c r="BL36" i="3" s="1"/>
  <c r="CJ35" i="3"/>
  <c r="CI35" i="3"/>
  <c r="CH35" i="3"/>
  <c r="CE35" i="3"/>
  <c r="CB35" i="3"/>
  <c r="BY35" i="3"/>
  <c r="BV35" i="3"/>
  <c r="BP35" i="3"/>
  <c r="BC35" i="3"/>
  <c r="BF35" i="3" s="1"/>
  <c r="AY35" i="3"/>
  <c r="BB35" i="3" s="1"/>
  <c r="AU35" i="3"/>
  <c r="AX35" i="3" s="1"/>
  <c r="AQ35" i="3"/>
  <c r="AT35" i="3" s="1"/>
  <c r="AM35" i="3"/>
  <c r="AE35" i="3"/>
  <c r="AH35" i="3" s="1"/>
  <c r="AA35" i="3"/>
  <c r="AD35" i="3" s="1"/>
  <c r="W35" i="3"/>
  <c r="Z35" i="3" s="1"/>
  <c r="S35" i="3"/>
  <c r="V35" i="3" s="1"/>
  <c r="O35" i="3"/>
  <c r="R35" i="3" s="1"/>
  <c r="K35" i="3"/>
  <c r="N35" i="3" s="1"/>
  <c r="CJ34" i="3"/>
  <c r="CI34" i="3"/>
  <c r="CI36" i="3" s="1"/>
  <c r="CH34" i="3"/>
  <c r="CE34" i="3"/>
  <c r="CB34" i="3"/>
  <c r="BY34" i="3"/>
  <c r="BV34" i="3"/>
  <c r="BC34" i="3"/>
  <c r="BC36" i="3" s="1"/>
  <c r="BF36" i="3" s="1"/>
  <c r="AY34" i="3"/>
  <c r="AY36" i="3" s="1"/>
  <c r="AU34" i="3"/>
  <c r="AX34" i="3" s="1"/>
  <c r="AQ34" i="3"/>
  <c r="AQ36" i="3" s="1"/>
  <c r="AM34" i="3"/>
  <c r="AE34" i="3"/>
  <c r="AE36" i="3" s="1"/>
  <c r="AA34" i="3"/>
  <c r="AA36" i="3" s="1"/>
  <c r="AD36" i="3" s="1"/>
  <c r="W34" i="3"/>
  <c r="W36" i="3" s="1"/>
  <c r="S34" i="3"/>
  <c r="S36" i="3" s="1"/>
  <c r="V36" i="3" s="1"/>
  <c r="O34" i="3"/>
  <c r="O36" i="3" s="1"/>
  <c r="K34" i="3"/>
  <c r="K36" i="3" s="1"/>
  <c r="N36" i="3" s="1"/>
  <c r="BP33" i="3"/>
  <c r="CG32" i="3"/>
  <c r="CF32" i="3"/>
  <c r="CD32" i="3"/>
  <c r="CE32" i="3" s="1"/>
  <c r="CC32" i="3"/>
  <c r="CA32" i="3"/>
  <c r="BZ32" i="3"/>
  <c r="BU32" i="3"/>
  <c r="BT32" i="3"/>
  <c r="BE32" i="3"/>
  <c r="BD32" i="3"/>
  <c r="BA32" i="3"/>
  <c r="AZ32" i="3"/>
  <c r="AW32" i="3"/>
  <c r="AV32" i="3"/>
  <c r="AS32" i="3"/>
  <c r="AR32" i="3"/>
  <c r="AO32" i="3"/>
  <c r="AN32" i="3"/>
  <c r="BH32" i="3" s="1"/>
  <c r="AG32" i="3"/>
  <c r="AF32" i="3"/>
  <c r="AC32" i="3"/>
  <c r="AB32" i="3"/>
  <c r="Y32" i="3"/>
  <c r="X32" i="3"/>
  <c r="U32" i="3"/>
  <c r="T32" i="3"/>
  <c r="Q32" i="3"/>
  <c r="P32" i="3"/>
  <c r="M32" i="3"/>
  <c r="L32" i="3"/>
  <c r="I32" i="3"/>
  <c r="H32" i="3"/>
  <c r="E32" i="3"/>
  <c r="AK32" i="3" s="1"/>
  <c r="D32" i="3"/>
  <c r="AJ32" i="3" s="1"/>
  <c r="BL32" i="3" s="1"/>
  <c r="BC31" i="3"/>
  <c r="BF31" i="3" s="1"/>
  <c r="AY31" i="3"/>
  <c r="BB31" i="3" s="1"/>
  <c r="AU31" i="3"/>
  <c r="AX31" i="3" s="1"/>
  <c r="AQ31" i="3"/>
  <c r="AT31" i="3" s="1"/>
  <c r="AM31" i="3"/>
  <c r="AE31" i="3"/>
  <c r="AH31" i="3" s="1"/>
  <c r="AA31" i="3"/>
  <c r="AD31" i="3" s="1"/>
  <c r="W31" i="3"/>
  <c r="Z31" i="3" s="1"/>
  <c r="S31" i="3"/>
  <c r="V31" i="3" s="1"/>
  <c r="O31" i="3"/>
  <c r="R31" i="3" s="1"/>
  <c r="K31" i="3"/>
  <c r="N31" i="3" s="1"/>
  <c r="C31" i="3"/>
  <c r="BP30" i="3"/>
  <c r="BC30" i="3"/>
  <c r="BF30" i="3" s="1"/>
  <c r="AY30" i="3"/>
  <c r="BB30" i="3" s="1"/>
  <c r="AU30" i="3"/>
  <c r="AX30" i="3" s="1"/>
  <c r="AQ30" i="3"/>
  <c r="AT30" i="3" s="1"/>
  <c r="AM30" i="3"/>
  <c r="AE30" i="3"/>
  <c r="AH30" i="3" s="1"/>
  <c r="AA30" i="3"/>
  <c r="AD30" i="3" s="1"/>
  <c r="W30" i="3"/>
  <c r="Z30" i="3" s="1"/>
  <c r="S30" i="3"/>
  <c r="V30" i="3" s="1"/>
  <c r="O30" i="3"/>
  <c r="R30" i="3" s="1"/>
  <c r="K30" i="3"/>
  <c r="N30" i="3" s="1"/>
  <c r="BP29" i="3"/>
  <c r="BC29" i="3"/>
  <c r="BF29" i="3" s="1"/>
  <c r="AY29" i="3"/>
  <c r="BB29" i="3" s="1"/>
  <c r="AU29" i="3"/>
  <c r="AX29" i="3" s="1"/>
  <c r="AQ29" i="3"/>
  <c r="AT29" i="3" s="1"/>
  <c r="AM29" i="3"/>
  <c r="AE29" i="3"/>
  <c r="AH29" i="3" s="1"/>
  <c r="AA29" i="3"/>
  <c r="AD29" i="3" s="1"/>
  <c r="W29" i="3"/>
  <c r="Z29" i="3" s="1"/>
  <c r="S29" i="3"/>
  <c r="V29" i="3" s="1"/>
  <c r="O29" i="3"/>
  <c r="R29" i="3" s="1"/>
  <c r="K29" i="3"/>
  <c r="N29" i="3" s="1"/>
  <c r="C29" i="3"/>
  <c r="CJ28" i="3"/>
  <c r="CI28" i="3"/>
  <c r="CH28" i="3"/>
  <c r="CE28" i="3"/>
  <c r="CB28" i="3"/>
  <c r="BY28" i="3"/>
  <c r="BV28" i="3"/>
  <c r="BP28" i="3"/>
  <c r="BC28" i="3"/>
  <c r="BF28" i="3" s="1"/>
  <c r="AY28" i="3"/>
  <c r="BB28" i="3" s="1"/>
  <c r="AU28" i="3"/>
  <c r="AX28" i="3" s="1"/>
  <c r="AQ28" i="3"/>
  <c r="AT28" i="3" s="1"/>
  <c r="AM28" i="3"/>
  <c r="AE28" i="3"/>
  <c r="AH28" i="3" s="1"/>
  <c r="AA28" i="3"/>
  <c r="AD28" i="3" s="1"/>
  <c r="W28" i="3"/>
  <c r="Z28" i="3" s="1"/>
  <c r="S28" i="3"/>
  <c r="V28" i="3" s="1"/>
  <c r="O28" i="3"/>
  <c r="R28" i="3" s="1"/>
  <c r="K28" i="3"/>
  <c r="N28" i="3" s="1"/>
  <c r="CJ26" i="3"/>
  <c r="CI26" i="3"/>
  <c r="CH26" i="3"/>
  <c r="CE26" i="3"/>
  <c r="CB26" i="3"/>
  <c r="BY26" i="3"/>
  <c r="BV26" i="3"/>
  <c r="BC26" i="3"/>
  <c r="BF26" i="3" s="1"/>
  <c r="AY26" i="3"/>
  <c r="BB26" i="3" s="1"/>
  <c r="AU26" i="3"/>
  <c r="AX26" i="3" s="1"/>
  <c r="AQ26" i="3"/>
  <c r="AT26" i="3" s="1"/>
  <c r="AM26" i="3"/>
  <c r="AE26" i="3"/>
  <c r="AH26" i="3" s="1"/>
  <c r="AA26" i="3"/>
  <c r="AD26" i="3" s="1"/>
  <c r="W26" i="3"/>
  <c r="Z26" i="3" s="1"/>
  <c r="S26" i="3"/>
  <c r="V26" i="3" s="1"/>
  <c r="O26" i="3"/>
  <c r="R26" i="3" s="1"/>
  <c r="K26" i="3"/>
  <c r="N26" i="3" s="1"/>
  <c r="C26" i="3"/>
  <c r="CJ25" i="3"/>
  <c r="CI25" i="3"/>
  <c r="CH25" i="3"/>
  <c r="CE25" i="3"/>
  <c r="CB25" i="3"/>
  <c r="BY25" i="3"/>
  <c r="BV25" i="3"/>
  <c r="BP25" i="3"/>
  <c r="BC25" i="3"/>
  <c r="BF25" i="3" s="1"/>
  <c r="AY25" i="3"/>
  <c r="BB25" i="3" s="1"/>
  <c r="AU25" i="3"/>
  <c r="AX25" i="3" s="1"/>
  <c r="AQ25" i="3"/>
  <c r="AT25" i="3" s="1"/>
  <c r="AM25" i="3"/>
  <c r="AE25" i="3"/>
  <c r="AH25" i="3" s="1"/>
  <c r="AA25" i="3"/>
  <c r="AD25" i="3" s="1"/>
  <c r="W25" i="3"/>
  <c r="Z25" i="3" s="1"/>
  <c r="S25" i="3"/>
  <c r="V25" i="3" s="1"/>
  <c r="O25" i="3"/>
  <c r="R25" i="3" s="1"/>
  <c r="K25" i="3"/>
  <c r="N25" i="3" s="1"/>
  <c r="CJ24" i="3"/>
  <c r="CI24" i="3"/>
  <c r="CH24" i="3"/>
  <c r="CE24" i="3"/>
  <c r="CB24" i="3"/>
  <c r="BY24" i="3"/>
  <c r="BV24" i="3"/>
  <c r="BP24" i="3"/>
  <c r="BC24" i="3"/>
  <c r="BF24" i="3" s="1"/>
  <c r="AY24" i="3"/>
  <c r="BB24" i="3" s="1"/>
  <c r="AU24" i="3"/>
  <c r="AX24" i="3" s="1"/>
  <c r="AQ24" i="3"/>
  <c r="AT24" i="3" s="1"/>
  <c r="AM24" i="3"/>
  <c r="AE24" i="3"/>
  <c r="AH24" i="3" s="1"/>
  <c r="AA24" i="3"/>
  <c r="AD24" i="3" s="1"/>
  <c r="W24" i="3"/>
  <c r="Z24" i="3" s="1"/>
  <c r="S24" i="3"/>
  <c r="V24" i="3" s="1"/>
  <c r="O24" i="3"/>
  <c r="R24" i="3" s="1"/>
  <c r="K24" i="3"/>
  <c r="N24" i="3" s="1"/>
  <c r="C24" i="3"/>
  <c r="CJ23" i="3"/>
  <c r="CK23" i="3" s="1"/>
  <c r="CI23" i="3"/>
  <c r="CH23" i="3"/>
  <c r="CE23" i="3"/>
  <c r="CB23" i="3"/>
  <c r="BY23" i="3"/>
  <c r="BV23" i="3"/>
  <c r="BP23" i="3"/>
  <c r="BC23" i="3"/>
  <c r="BF23" i="3" s="1"/>
  <c r="AY23" i="3"/>
  <c r="BB23" i="3" s="1"/>
  <c r="AU23" i="3"/>
  <c r="AX23" i="3" s="1"/>
  <c r="AQ23" i="3"/>
  <c r="AT23" i="3" s="1"/>
  <c r="AM23" i="3"/>
  <c r="AE23" i="3"/>
  <c r="AH23" i="3" s="1"/>
  <c r="AA23" i="3"/>
  <c r="AD23" i="3" s="1"/>
  <c r="W23" i="3"/>
  <c r="Z23" i="3" s="1"/>
  <c r="S23" i="3"/>
  <c r="V23" i="3" s="1"/>
  <c r="O23" i="3"/>
  <c r="R23" i="3" s="1"/>
  <c r="K23" i="3"/>
  <c r="N23" i="3" s="1"/>
  <c r="CJ22" i="3"/>
  <c r="CI22" i="3"/>
  <c r="CH22" i="3"/>
  <c r="CE22" i="3"/>
  <c r="CB22" i="3"/>
  <c r="BY22" i="3"/>
  <c r="BV22" i="3"/>
  <c r="BC22" i="3"/>
  <c r="BF22" i="3" s="1"/>
  <c r="AY22" i="3"/>
  <c r="BB22" i="3" s="1"/>
  <c r="AU22" i="3"/>
  <c r="AX22" i="3" s="1"/>
  <c r="AQ22" i="3"/>
  <c r="AT22" i="3" s="1"/>
  <c r="AM22" i="3"/>
  <c r="AE22" i="3"/>
  <c r="AH22" i="3" s="1"/>
  <c r="AA22" i="3"/>
  <c r="AD22" i="3" s="1"/>
  <c r="W22" i="3"/>
  <c r="Z22" i="3" s="1"/>
  <c r="S22" i="3"/>
  <c r="V22" i="3" s="1"/>
  <c r="O22" i="3"/>
  <c r="R22" i="3" s="1"/>
  <c r="K22" i="3"/>
  <c r="N22" i="3" s="1"/>
  <c r="C22" i="3"/>
  <c r="CP21" i="3"/>
  <c r="CH21" i="3"/>
  <c r="CE21" i="3"/>
  <c r="CB21" i="3"/>
  <c r="BX21" i="3"/>
  <c r="CJ21" i="3" s="1"/>
  <c r="BW21" i="3"/>
  <c r="BW32" i="3" s="1"/>
  <c r="BV21" i="3"/>
  <c r="BP21" i="3"/>
  <c r="BC21" i="3"/>
  <c r="AY21" i="3"/>
  <c r="AU21" i="3"/>
  <c r="AQ21" i="3"/>
  <c r="AM21" i="3"/>
  <c r="AE21" i="3"/>
  <c r="AA21" i="3"/>
  <c r="W21" i="3"/>
  <c r="S21" i="3"/>
  <c r="O21" i="3"/>
  <c r="K21" i="3"/>
  <c r="BP20" i="3"/>
  <c r="CJ27" i="3"/>
  <c r="CI27" i="3"/>
  <c r="CH27" i="3"/>
  <c r="CE27" i="3"/>
  <c r="CB27" i="3"/>
  <c r="BY27" i="3"/>
  <c r="BV27" i="3"/>
  <c r="BP27" i="3"/>
  <c r="BC27" i="3"/>
  <c r="BF27" i="3" s="1"/>
  <c r="AY27" i="3"/>
  <c r="BB27" i="3" s="1"/>
  <c r="AU27" i="3"/>
  <c r="AX27" i="3" s="1"/>
  <c r="AQ27" i="3"/>
  <c r="AT27" i="3" s="1"/>
  <c r="AM27" i="3"/>
  <c r="AE27" i="3"/>
  <c r="AH27" i="3" s="1"/>
  <c r="AA27" i="3"/>
  <c r="AD27" i="3" s="1"/>
  <c r="W27" i="3"/>
  <c r="Z27" i="3" s="1"/>
  <c r="S27" i="3"/>
  <c r="V27" i="3" s="1"/>
  <c r="O27" i="3"/>
  <c r="R27" i="3" s="1"/>
  <c r="K27" i="3"/>
  <c r="N27" i="3" s="1"/>
  <c r="CJ18" i="3"/>
  <c r="CI18" i="3"/>
  <c r="CK18" i="3" s="1"/>
  <c r="CH18" i="3"/>
  <c r="CE18" i="3"/>
  <c r="CB18" i="3"/>
  <c r="BY18" i="3"/>
  <c r="BV18" i="3"/>
  <c r="BP18" i="3"/>
  <c r="BC18" i="3"/>
  <c r="BF18" i="3" s="1"/>
  <c r="AY18" i="3"/>
  <c r="BB18" i="3" s="1"/>
  <c r="AU18" i="3"/>
  <c r="AX18" i="3" s="1"/>
  <c r="AQ18" i="3"/>
  <c r="AT18" i="3" s="1"/>
  <c r="AM18" i="3"/>
  <c r="AE18" i="3"/>
  <c r="AH18" i="3" s="1"/>
  <c r="AA18" i="3"/>
  <c r="AD18" i="3" s="1"/>
  <c r="W18" i="3"/>
  <c r="Z18" i="3" s="1"/>
  <c r="S18" i="3"/>
  <c r="V18" i="3" s="1"/>
  <c r="O18" i="3"/>
  <c r="R18" i="3" s="1"/>
  <c r="K18" i="3"/>
  <c r="N18" i="3" s="1"/>
  <c r="CJ17" i="3"/>
  <c r="CI17" i="3"/>
  <c r="CH17" i="3"/>
  <c r="CE17" i="3"/>
  <c r="CB17" i="3"/>
  <c r="BY17" i="3"/>
  <c r="BV17" i="3"/>
  <c r="BP17" i="3"/>
  <c r="BC17" i="3"/>
  <c r="BF17" i="3" s="1"/>
  <c r="AY17" i="3"/>
  <c r="BB17" i="3" s="1"/>
  <c r="AU17" i="3"/>
  <c r="AX17" i="3" s="1"/>
  <c r="AQ17" i="3"/>
  <c r="AT17" i="3" s="1"/>
  <c r="AM17" i="3"/>
  <c r="AE17" i="3"/>
  <c r="AH17" i="3" s="1"/>
  <c r="AA17" i="3"/>
  <c r="AD17" i="3" s="1"/>
  <c r="W17" i="3"/>
  <c r="Z17" i="3" s="1"/>
  <c r="S17" i="3"/>
  <c r="V17" i="3" s="1"/>
  <c r="O17" i="3"/>
  <c r="R17" i="3" s="1"/>
  <c r="K17" i="3"/>
  <c r="N17" i="3" s="1"/>
  <c r="CJ16" i="3"/>
  <c r="CI16" i="3"/>
  <c r="CH16" i="3"/>
  <c r="CE16" i="3"/>
  <c r="CB16" i="3"/>
  <c r="BY16" i="3"/>
  <c r="BV16" i="3"/>
  <c r="BP16" i="3"/>
  <c r="BC16" i="3"/>
  <c r="BF16" i="3" s="1"/>
  <c r="AY16" i="3"/>
  <c r="BB16" i="3" s="1"/>
  <c r="AU16" i="3"/>
  <c r="AX16" i="3" s="1"/>
  <c r="AQ16" i="3"/>
  <c r="AT16" i="3" s="1"/>
  <c r="AM16" i="3"/>
  <c r="AE16" i="3"/>
  <c r="AH16" i="3" s="1"/>
  <c r="AA16" i="3"/>
  <c r="AD16" i="3" s="1"/>
  <c r="W16" i="3"/>
  <c r="Z16" i="3" s="1"/>
  <c r="S16" i="3"/>
  <c r="V16" i="3" s="1"/>
  <c r="O16" i="3"/>
  <c r="R16" i="3" s="1"/>
  <c r="K16" i="3"/>
  <c r="N16" i="3" s="1"/>
  <c r="CJ15" i="3"/>
  <c r="CI15" i="3"/>
  <c r="CH15" i="3"/>
  <c r="CE15" i="3"/>
  <c r="CB15" i="3"/>
  <c r="BY15" i="3"/>
  <c r="BV15" i="3"/>
  <c r="BC15" i="3"/>
  <c r="BF15" i="3" s="1"/>
  <c r="AY15" i="3"/>
  <c r="BB15" i="3" s="1"/>
  <c r="AU15" i="3"/>
  <c r="AX15" i="3" s="1"/>
  <c r="AQ15" i="3"/>
  <c r="AT15" i="3" s="1"/>
  <c r="AM15" i="3"/>
  <c r="AE15" i="3"/>
  <c r="AH15" i="3" s="1"/>
  <c r="AA15" i="3"/>
  <c r="AD15" i="3" s="1"/>
  <c r="W15" i="3"/>
  <c r="Z15" i="3" s="1"/>
  <c r="S15" i="3"/>
  <c r="V15" i="3" s="1"/>
  <c r="O15" i="3"/>
  <c r="R15" i="3" s="1"/>
  <c r="K15" i="3"/>
  <c r="N15" i="3" s="1"/>
  <c r="CJ14" i="3"/>
  <c r="CI14" i="3"/>
  <c r="CH14" i="3"/>
  <c r="CE14" i="3"/>
  <c r="CB14" i="3"/>
  <c r="BY14" i="3"/>
  <c r="BV14" i="3"/>
  <c r="BP14" i="3"/>
  <c r="BC14" i="3"/>
  <c r="BF14" i="3" s="1"/>
  <c r="AY14" i="3"/>
  <c r="BB14" i="3" s="1"/>
  <c r="AU14" i="3"/>
  <c r="AX14" i="3" s="1"/>
  <c r="AQ14" i="3"/>
  <c r="AT14" i="3" s="1"/>
  <c r="AM14" i="3"/>
  <c r="AE14" i="3"/>
  <c r="AH14" i="3" s="1"/>
  <c r="AA14" i="3"/>
  <c r="AD14" i="3" s="1"/>
  <c r="W14" i="3"/>
  <c r="Z14" i="3" s="1"/>
  <c r="S14" i="3"/>
  <c r="V14" i="3" s="1"/>
  <c r="O14" i="3"/>
  <c r="R14" i="3" s="1"/>
  <c r="K14" i="3"/>
  <c r="N14" i="3" s="1"/>
  <c r="CJ13" i="3"/>
  <c r="CI13" i="3"/>
  <c r="CH13" i="3"/>
  <c r="CE13" i="3"/>
  <c r="CB13" i="3"/>
  <c r="BY13" i="3"/>
  <c r="BV13" i="3"/>
  <c r="BP13" i="3"/>
  <c r="BC13" i="3"/>
  <c r="BF13" i="3" s="1"/>
  <c r="AY13" i="3"/>
  <c r="BB13" i="3" s="1"/>
  <c r="AU13" i="3"/>
  <c r="AX13" i="3" s="1"/>
  <c r="AQ13" i="3"/>
  <c r="AT13" i="3" s="1"/>
  <c r="AM13" i="3"/>
  <c r="AE13" i="3"/>
  <c r="AH13" i="3" s="1"/>
  <c r="AA13" i="3"/>
  <c r="AD13" i="3" s="1"/>
  <c r="W13" i="3"/>
  <c r="Z13" i="3" s="1"/>
  <c r="S13" i="3"/>
  <c r="V13" i="3" s="1"/>
  <c r="O13" i="3"/>
  <c r="R13" i="3" s="1"/>
  <c r="K13" i="3"/>
  <c r="N13" i="3" s="1"/>
  <c r="CJ12" i="3"/>
  <c r="CI12" i="3"/>
  <c r="CH12" i="3"/>
  <c r="CE12" i="3"/>
  <c r="CB12" i="3"/>
  <c r="BY12" i="3"/>
  <c r="BV12" i="3"/>
  <c r="BP12" i="3"/>
  <c r="BC12" i="3"/>
  <c r="BF12" i="3" s="1"/>
  <c r="AY12" i="3"/>
  <c r="BB12" i="3" s="1"/>
  <c r="AU12" i="3"/>
  <c r="AX12" i="3" s="1"/>
  <c r="AQ12" i="3"/>
  <c r="AT12" i="3" s="1"/>
  <c r="AM12" i="3"/>
  <c r="AE12" i="3"/>
  <c r="AH12" i="3" s="1"/>
  <c r="AA12" i="3"/>
  <c r="AD12" i="3" s="1"/>
  <c r="W12" i="3"/>
  <c r="Z12" i="3" s="1"/>
  <c r="S12" i="3"/>
  <c r="V12" i="3" s="1"/>
  <c r="O12" i="3"/>
  <c r="R12" i="3" s="1"/>
  <c r="K12" i="3"/>
  <c r="N12" i="3" s="1"/>
  <c r="CJ11" i="3"/>
  <c r="CI11" i="3"/>
  <c r="CH11" i="3"/>
  <c r="CE11" i="3"/>
  <c r="CB11" i="3"/>
  <c r="BY11" i="3"/>
  <c r="BV11" i="3"/>
  <c r="BP11" i="3"/>
  <c r="BC11" i="3"/>
  <c r="BF11" i="3" s="1"/>
  <c r="AY11" i="3"/>
  <c r="BB11" i="3" s="1"/>
  <c r="AU11" i="3"/>
  <c r="AX11" i="3" s="1"/>
  <c r="AQ11" i="3"/>
  <c r="AT11" i="3" s="1"/>
  <c r="AM11" i="3"/>
  <c r="AE11" i="3"/>
  <c r="AH11" i="3" s="1"/>
  <c r="AA11" i="3"/>
  <c r="AD11" i="3" s="1"/>
  <c r="W11" i="3"/>
  <c r="Z11" i="3" s="1"/>
  <c r="S11" i="3"/>
  <c r="V11" i="3" s="1"/>
  <c r="O11" i="3"/>
  <c r="R11" i="3" s="1"/>
  <c r="K11" i="3"/>
  <c r="N11" i="3" s="1"/>
  <c r="CJ10" i="3"/>
  <c r="CI10" i="3"/>
  <c r="CH10" i="3"/>
  <c r="CE10" i="3"/>
  <c r="CB10" i="3"/>
  <c r="BY10" i="3"/>
  <c r="BV10" i="3"/>
  <c r="BP10" i="3"/>
  <c r="BC10" i="3"/>
  <c r="BF10" i="3" s="1"/>
  <c r="AY10" i="3"/>
  <c r="BB10" i="3" s="1"/>
  <c r="AU10" i="3"/>
  <c r="AX10" i="3" s="1"/>
  <c r="AQ10" i="3"/>
  <c r="AT10" i="3" s="1"/>
  <c r="AM10" i="3"/>
  <c r="AE10" i="3"/>
  <c r="AH10" i="3" s="1"/>
  <c r="AA10" i="3"/>
  <c r="AD10" i="3" s="1"/>
  <c r="W10" i="3"/>
  <c r="Z10" i="3" s="1"/>
  <c r="S10" i="3"/>
  <c r="V10" i="3" s="1"/>
  <c r="O10" i="3"/>
  <c r="R10" i="3" s="1"/>
  <c r="K10" i="3"/>
  <c r="N10" i="3" s="1"/>
  <c r="CJ9" i="3"/>
  <c r="CI9" i="3"/>
  <c r="CH9" i="3"/>
  <c r="CE9" i="3"/>
  <c r="BY9" i="3"/>
  <c r="BV9" i="3"/>
  <c r="BC9" i="3"/>
  <c r="BF9" i="3" s="1"/>
  <c r="AY9" i="3"/>
  <c r="BB9" i="3" s="1"/>
  <c r="AU9" i="3"/>
  <c r="AX9" i="3" s="1"/>
  <c r="AQ9" i="3"/>
  <c r="AT9" i="3" s="1"/>
  <c r="AM9" i="3"/>
  <c r="AE9" i="3"/>
  <c r="AH9" i="3" s="1"/>
  <c r="AA9" i="3"/>
  <c r="AD9" i="3" s="1"/>
  <c r="W9" i="3"/>
  <c r="Z9" i="3" s="1"/>
  <c r="S9" i="3"/>
  <c r="V9" i="3" s="1"/>
  <c r="O9" i="3"/>
  <c r="R9" i="3" s="1"/>
  <c r="K9" i="3"/>
  <c r="N9" i="3" s="1"/>
  <c r="C9" i="3"/>
  <c r="CJ8" i="3"/>
  <c r="CI8" i="3"/>
  <c r="CH8" i="3"/>
  <c r="CE8" i="3"/>
  <c r="CB8" i="3"/>
  <c r="BY8" i="3"/>
  <c r="BV8" i="3"/>
  <c r="BP8" i="3"/>
  <c r="BC8" i="3"/>
  <c r="BF8" i="3" s="1"/>
  <c r="AY8" i="3"/>
  <c r="BB8" i="3" s="1"/>
  <c r="AU8" i="3"/>
  <c r="AX8" i="3" s="1"/>
  <c r="AQ8" i="3"/>
  <c r="AT8" i="3" s="1"/>
  <c r="AM8" i="3"/>
  <c r="AE8" i="3"/>
  <c r="AH8" i="3" s="1"/>
  <c r="AA8" i="3"/>
  <c r="AD8" i="3" s="1"/>
  <c r="W8" i="3"/>
  <c r="Z8" i="3" s="1"/>
  <c r="S8" i="3"/>
  <c r="V8" i="3" s="1"/>
  <c r="O8" i="3"/>
  <c r="R8" i="3" s="1"/>
  <c r="K8" i="3"/>
  <c r="N8" i="3" s="1"/>
  <c r="CJ7" i="3"/>
  <c r="CI7" i="3"/>
  <c r="CH7" i="3"/>
  <c r="CE7" i="3"/>
  <c r="CB7" i="3"/>
  <c r="BY7" i="3"/>
  <c r="BV7" i="3"/>
  <c r="BP7" i="3"/>
  <c r="BC7" i="3"/>
  <c r="AY7" i="3"/>
  <c r="AU7" i="3"/>
  <c r="AQ7" i="3"/>
  <c r="AM7" i="3"/>
  <c r="AE7" i="3"/>
  <c r="AA7" i="3"/>
  <c r="W7" i="3"/>
  <c r="S7" i="3"/>
  <c r="O7" i="3"/>
  <c r="K7" i="3"/>
  <c r="G222" i="13"/>
  <c r="F222" i="13"/>
  <c r="G221" i="13"/>
  <c r="F221" i="13"/>
  <c r="G220" i="13"/>
  <c r="F220" i="13"/>
  <c r="G219" i="13"/>
  <c r="F219" i="13"/>
  <c r="E38" i="13"/>
  <c r="E39" i="13" s="1"/>
  <c r="D38" i="13"/>
  <c r="D39" i="13" s="1"/>
  <c r="BM54" i="2"/>
  <c r="BL54" i="2"/>
  <c r="BK54" i="2"/>
  <c r="BJ54" i="2"/>
  <c r="BI54" i="2"/>
  <c r="BH54" i="2"/>
  <c r="BG54" i="2"/>
  <c r="BF54" i="2"/>
  <c r="BD54" i="2"/>
  <c r="BC54" i="2"/>
  <c r="AX54" i="2"/>
  <c r="G136" i="13" s="1"/>
  <c r="AW54" i="2"/>
  <c r="F136" i="13" s="1"/>
  <c r="AV54" i="2"/>
  <c r="G135" i="13" s="1"/>
  <c r="AU54" i="2"/>
  <c r="F135" i="13" s="1"/>
  <c r="AT54" i="2"/>
  <c r="G134" i="13" s="1"/>
  <c r="AS54" i="2"/>
  <c r="F134" i="13" s="1"/>
  <c r="AR54" i="2"/>
  <c r="G133" i="13" s="1"/>
  <c r="AQ54" i="2"/>
  <c r="F133" i="13" s="1"/>
  <c r="AP54" i="2"/>
  <c r="G132" i="13" s="1"/>
  <c r="G137" i="13" s="1"/>
  <c r="AO54" i="2"/>
  <c r="F132" i="13" s="1"/>
  <c r="F137" i="13" s="1"/>
  <c r="AN54" i="2"/>
  <c r="G130" i="13" s="1"/>
  <c r="AM54" i="2"/>
  <c r="F130" i="13" s="1"/>
  <c r="AJ54" i="2"/>
  <c r="G128" i="13" s="1"/>
  <c r="AI54" i="2"/>
  <c r="F128" i="13" s="1"/>
  <c r="AH54" i="2"/>
  <c r="G127" i="13" s="1"/>
  <c r="AG54" i="2"/>
  <c r="F127" i="13" s="1"/>
  <c r="AF54" i="2"/>
  <c r="G126" i="13" s="1"/>
  <c r="AE54" i="2"/>
  <c r="F126" i="13" s="1"/>
  <c r="AD54" i="2"/>
  <c r="G125" i="13" s="1"/>
  <c r="AC54" i="2"/>
  <c r="F125" i="13" s="1"/>
  <c r="AB54" i="2"/>
  <c r="G124" i="13" s="1"/>
  <c r="AA54" i="2"/>
  <c r="F124" i="13" s="1"/>
  <c r="Z54" i="2"/>
  <c r="G123" i="13" s="1"/>
  <c r="Y54" i="2"/>
  <c r="F123" i="13" s="1"/>
  <c r="V54" i="2"/>
  <c r="G122" i="13" s="1"/>
  <c r="U54" i="2"/>
  <c r="F122" i="13" s="1"/>
  <c r="T54" i="2"/>
  <c r="G121" i="13" s="1"/>
  <c r="S54" i="2"/>
  <c r="F121" i="13" s="1"/>
  <c r="R54" i="2"/>
  <c r="G120" i="13" s="1"/>
  <c r="Q54" i="2"/>
  <c r="F120" i="13" s="1"/>
  <c r="P54" i="2"/>
  <c r="G119" i="13" s="1"/>
  <c r="O54" i="2"/>
  <c r="F119" i="13" s="1"/>
  <c r="N54" i="2"/>
  <c r="G118" i="13" s="1"/>
  <c r="G117" i="13" s="1"/>
  <c r="M54" i="2"/>
  <c r="F118" i="13" s="1"/>
  <c r="F117" i="13" s="1"/>
  <c r="L54" i="2"/>
  <c r="G116" i="13" s="1"/>
  <c r="K54" i="2"/>
  <c r="F116" i="13" s="1"/>
  <c r="J54" i="2"/>
  <c r="I54" i="2"/>
  <c r="H54" i="2"/>
  <c r="G115" i="13" s="1"/>
  <c r="G54" i="2"/>
  <c r="F115" i="13" s="1"/>
  <c r="F54" i="2"/>
  <c r="G114" i="13" s="1"/>
  <c r="E54" i="2"/>
  <c r="F114" i="13" s="1"/>
  <c r="D54" i="2"/>
  <c r="G113" i="13" s="1"/>
  <c r="G112" i="13" s="1"/>
  <c r="G129" i="13" s="1"/>
  <c r="G138" i="13" s="1"/>
  <c r="C54" i="2"/>
  <c r="F113" i="13" s="1"/>
  <c r="F112" i="13" s="1"/>
  <c r="F129" i="13" s="1"/>
  <c r="F138" i="13" s="1"/>
  <c r="BO53" i="2"/>
  <c r="BE53" i="2"/>
  <c r="AZ53" i="2"/>
  <c r="AY53" i="2"/>
  <c r="BE65" i="14" s="1"/>
  <c r="BE66" i="14" s="1"/>
  <c r="X53" i="2"/>
  <c r="W53" i="2"/>
  <c r="AK53" i="2" s="1"/>
  <c r="AK54" i="2" s="1"/>
  <c r="BE52" i="2"/>
  <c r="BM51" i="2"/>
  <c r="BL51" i="2"/>
  <c r="BK51" i="2"/>
  <c r="BJ51" i="2"/>
  <c r="BI51" i="2"/>
  <c r="BH51" i="2"/>
  <c r="BG51" i="2"/>
  <c r="BF51" i="2"/>
  <c r="BD51" i="2"/>
  <c r="BC51" i="2"/>
  <c r="AX51" i="2"/>
  <c r="G102" i="13" s="1"/>
  <c r="AW51" i="2"/>
  <c r="F102" i="13" s="1"/>
  <c r="AV51" i="2"/>
  <c r="G101" i="13" s="1"/>
  <c r="AU51" i="2"/>
  <c r="F101" i="13" s="1"/>
  <c r="AT51" i="2"/>
  <c r="G100" i="13" s="1"/>
  <c r="AS51" i="2"/>
  <c r="F100" i="13" s="1"/>
  <c r="AR51" i="2"/>
  <c r="G99" i="13" s="1"/>
  <c r="AQ51" i="2"/>
  <c r="F99" i="13" s="1"/>
  <c r="AP51" i="2"/>
  <c r="G98" i="13" s="1"/>
  <c r="G103" i="13" s="1"/>
  <c r="AO51" i="2"/>
  <c r="F98" i="13" s="1"/>
  <c r="AN51" i="2"/>
  <c r="G96" i="13" s="1"/>
  <c r="AM51" i="2"/>
  <c r="F96" i="13" s="1"/>
  <c r="AJ51" i="2"/>
  <c r="G94" i="13" s="1"/>
  <c r="AI51" i="2"/>
  <c r="F94" i="13" s="1"/>
  <c r="AH51" i="2"/>
  <c r="G93" i="13" s="1"/>
  <c r="AG51" i="2"/>
  <c r="F93" i="13" s="1"/>
  <c r="AF51" i="2"/>
  <c r="G92" i="13" s="1"/>
  <c r="AE51" i="2"/>
  <c r="F92" i="13" s="1"/>
  <c r="AD51" i="2"/>
  <c r="G91" i="13" s="1"/>
  <c r="AC51" i="2"/>
  <c r="F91" i="13" s="1"/>
  <c r="AB51" i="2"/>
  <c r="G90" i="13" s="1"/>
  <c r="AA51" i="2"/>
  <c r="F90" i="13" s="1"/>
  <c r="Z51" i="2"/>
  <c r="G89" i="13" s="1"/>
  <c r="Y51" i="2"/>
  <c r="F89" i="13" s="1"/>
  <c r="V51" i="2"/>
  <c r="G88" i="13" s="1"/>
  <c r="U51" i="2"/>
  <c r="F88" i="13" s="1"/>
  <c r="T51" i="2"/>
  <c r="G87" i="13" s="1"/>
  <c r="S51" i="2"/>
  <c r="F87" i="13" s="1"/>
  <c r="R51" i="2"/>
  <c r="G86" i="13" s="1"/>
  <c r="Q51" i="2"/>
  <c r="F86" i="13" s="1"/>
  <c r="P51" i="2"/>
  <c r="G85" i="13" s="1"/>
  <c r="O51" i="2"/>
  <c r="F85" i="13" s="1"/>
  <c r="N51" i="2"/>
  <c r="G84" i="13" s="1"/>
  <c r="G83" i="13" s="1"/>
  <c r="M51" i="2"/>
  <c r="F84" i="13" s="1"/>
  <c r="F83" i="13" s="1"/>
  <c r="L51" i="2"/>
  <c r="G82" i="13" s="1"/>
  <c r="K51" i="2"/>
  <c r="F82" i="13" s="1"/>
  <c r="H51" i="2"/>
  <c r="G81" i="13" s="1"/>
  <c r="G51" i="2"/>
  <c r="F51" i="2"/>
  <c r="G80" i="13" s="1"/>
  <c r="E51" i="2"/>
  <c r="D51" i="2"/>
  <c r="G79" i="13" s="1"/>
  <c r="G78" i="13" s="1"/>
  <c r="C51" i="2"/>
  <c r="BO50" i="2"/>
  <c r="BE50" i="2"/>
  <c r="AZ50" i="2"/>
  <c r="BF62" i="14" s="1"/>
  <c r="AY50" i="2"/>
  <c r="BE62" i="14" s="1"/>
  <c r="X50" i="2"/>
  <c r="H55" i="12" s="1"/>
  <c r="W50" i="2"/>
  <c r="J50" i="2"/>
  <c r="I50" i="2"/>
  <c r="AK50" i="2" s="1"/>
  <c r="BO49" i="2"/>
  <c r="BE49" i="2"/>
  <c r="AZ49" i="2"/>
  <c r="BF61" i="14" s="1"/>
  <c r="AY49" i="2"/>
  <c r="BE61" i="14" s="1"/>
  <c r="X49" i="2"/>
  <c r="W49" i="2"/>
  <c r="J49" i="2"/>
  <c r="C47" i="3" s="1"/>
  <c r="I49" i="2"/>
  <c r="AK49" i="2" s="1"/>
  <c r="BE48" i="2"/>
  <c r="BF60" i="14"/>
  <c r="BE60" i="14"/>
  <c r="H53" i="12"/>
  <c r="K53" i="12" s="1"/>
  <c r="C46" i="3"/>
  <c r="BO47" i="2"/>
  <c r="BE47" i="2"/>
  <c r="AZ47" i="2"/>
  <c r="BF59" i="14" s="1"/>
  <c r="AY47" i="2"/>
  <c r="BE59" i="14" s="1"/>
  <c r="X47" i="2"/>
  <c r="W47" i="2"/>
  <c r="J47" i="2"/>
  <c r="C45" i="3" s="1"/>
  <c r="I47" i="2"/>
  <c r="AK47" i="2" s="1"/>
  <c r="BO46" i="2"/>
  <c r="BE46" i="2"/>
  <c r="AZ46" i="2"/>
  <c r="BF58" i="14" s="1"/>
  <c r="AY46" i="2"/>
  <c r="BE58" i="14" s="1"/>
  <c r="X46" i="2"/>
  <c r="H51" i="12" s="1"/>
  <c r="W46" i="2"/>
  <c r="J46" i="2"/>
  <c r="I46" i="2"/>
  <c r="AK46" i="2" s="1"/>
  <c r="BO45" i="2"/>
  <c r="BE45" i="2"/>
  <c r="AZ45" i="2"/>
  <c r="BF57" i="14" s="1"/>
  <c r="AY45" i="2"/>
  <c r="BE57" i="14" s="1"/>
  <c r="X45" i="2"/>
  <c r="W45" i="2"/>
  <c r="J45" i="2"/>
  <c r="C43" i="3" s="1"/>
  <c r="I45" i="2"/>
  <c r="AK45" i="2" s="1"/>
  <c r="BO44" i="2"/>
  <c r="BE44" i="2"/>
  <c r="AZ44" i="2"/>
  <c r="BF56" i="14" s="1"/>
  <c r="AY44" i="2"/>
  <c r="BE56" i="14" s="1"/>
  <c r="X44" i="2"/>
  <c r="H49" i="12" s="1"/>
  <c r="K49" i="12" s="1"/>
  <c r="W44" i="2"/>
  <c r="J44" i="2"/>
  <c r="C42" i="3" s="1"/>
  <c r="I44" i="2"/>
  <c r="AK44" i="2" s="1"/>
  <c r="BO43" i="2"/>
  <c r="BE43" i="2"/>
  <c r="AZ43" i="2"/>
  <c r="BF55" i="14" s="1"/>
  <c r="AY43" i="2"/>
  <c r="BE55" i="14" s="1"/>
  <c r="X43" i="2"/>
  <c r="W43" i="2"/>
  <c r="J43" i="2"/>
  <c r="C41" i="3" s="1"/>
  <c r="I43" i="2"/>
  <c r="AK43" i="2" s="1"/>
  <c r="BO42" i="2"/>
  <c r="BE42" i="2"/>
  <c r="AZ42" i="2"/>
  <c r="BF54" i="14" s="1"/>
  <c r="AY42" i="2"/>
  <c r="BE54" i="14" s="1"/>
  <c r="X42" i="2"/>
  <c r="H47" i="12" s="1"/>
  <c r="K47" i="12" s="1"/>
  <c r="W42" i="2"/>
  <c r="J42" i="2"/>
  <c r="C40" i="3" s="1"/>
  <c r="I42" i="2"/>
  <c r="AK42" i="2" s="1"/>
  <c r="BO41" i="2"/>
  <c r="BE41" i="2"/>
  <c r="AZ41" i="2"/>
  <c r="BF53" i="14" s="1"/>
  <c r="AY41" i="2"/>
  <c r="BE53" i="14" s="1"/>
  <c r="X41" i="2"/>
  <c r="W41" i="2"/>
  <c r="J41" i="2"/>
  <c r="C39" i="3" s="1"/>
  <c r="I41" i="2"/>
  <c r="BE40" i="2"/>
  <c r="BM38" i="2"/>
  <c r="BL38" i="2"/>
  <c r="BK38" i="2"/>
  <c r="BJ38" i="2"/>
  <c r="BI38" i="2"/>
  <c r="BH38" i="2"/>
  <c r="BG38" i="2"/>
  <c r="BF38" i="2"/>
  <c r="AX38" i="2"/>
  <c r="G243" i="13" s="1"/>
  <c r="AW38" i="2"/>
  <c r="F243" i="13" s="1"/>
  <c r="AV38" i="2"/>
  <c r="G242" i="13" s="1"/>
  <c r="AU38" i="2"/>
  <c r="F242" i="13" s="1"/>
  <c r="AT38" i="2"/>
  <c r="G241" i="13" s="1"/>
  <c r="AS38" i="2"/>
  <c r="F241" i="13" s="1"/>
  <c r="AR38" i="2"/>
  <c r="G240" i="13" s="1"/>
  <c r="AQ38" i="2"/>
  <c r="F240" i="13" s="1"/>
  <c r="AP38" i="2"/>
  <c r="G239" i="13" s="1"/>
  <c r="G244" i="13" s="1"/>
  <c r="AO38" i="2"/>
  <c r="F239" i="13" s="1"/>
  <c r="F244" i="13" s="1"/>
  <c r="AN38" i="2"/>
  <c r="G237" i="13" s="1"/>
  <c r="AM38" i="2"/>
  <c r="F237" i="13" s="1"/>
  <c r="AJ38" i="2"/>
  <c r="G235" i="13" s="1"/>
  <c r="AI38" i="2"/>
  <c r="F235" i="13" s="1"/>
  <c r="AH38" i="2"/>
  <c r="G234" i="13" s="1"/>
  <c r="AG38" i="2"/>
  <c r="F234" i="13" s="1"/>
  <c r="AF38" i="2"/>
  <c r="G233" i="13" s="1"/>
  <c r="AE38" i="2"/>
  <c r="F233" i="13" s="1"/>
  <c r="AD38" i="2"/>
  <c r="G232" i="13" s="1"/>
  <c r="AC38" i="2"/>
  <c r="F232" i="13" s="1"/>
  <c r="AB38" i="2"/>
  <c r="G231" i="13" s="1"/>
  <c r="AA38" i="2"/>
  <c r="F231" i="13" s="1"/>
  <c r="Z38" i="2"/>
  <c r="G230" i="13" s="1"/>
  <c r="Y38" i="2"/>
  <c r="F230" i="13" s="1"/>
  <c r="V38" i="2"/>
  <c r="G229" i="13" s="1"/>
  <c r="U38" i="2"/>
  <c r="F229" i="13" s="1"/>
  <c r="T38" i="2"/>
  <c r="G228" i="13" s="1"/>
  <c r="S38" i="2"/>
  <c r="F228" i="13" s="1"/>
  <c r="R38" i="2"/>
  <c r="G227" i="13" s="1"/>
  <c r="Q38" i="2"/>
  <c r="F227" i="13" s="1"/>
  <c r="P38" i="2"/>
  <c r="G226" i="13" s="1"/>
  <c r="O38" i="2"/>
  <c r="F226" i="13" s="1"/>
  <c r="N38" i="2"/>
  <c r="G225" i="13" s="1"/>
  <c r="G224" i="13" s="1"/>
  <c r="M38" i="2"/>
  <c r="F225" i="13" s="1"/>
  <c r="F224" i="13" s="1"/>
  <c r="L38" i="2"/>
  <c r="G223" i="13" s="1"/>
  <c r="K38" i="2"/>
  <c r="F223" i="13" s="1"/>
  <c r="BO37" i="2"/>
  <c r="BE37" i="2"/>
  <c r="AZ37" i="2"/>
  <c r="BF49" i="14" s="1"/>
  <c r="AY37" i="2"/>
  <c r="BE49" i="14" s="1"/>
  <c r="X37" i="2"/>
  <c r="AL37" i="2" s="1"/>
  <c r="W37" i="2"/>
  <c r="C35" i="3"/>
  <c r="AK37" i="2"/>
  <c r="BO36" i="2"/>
  <c r="BO38" i="2" s="1"/>
  <c r="BE36" i="2"/>
  <c r="AZ36" i="2"/>
  <c r="BF48" i="14" s="1"/>
  <c r="AY36" i="2"/>
  <c r="BE48" i="14" s="1"/>
  <c r="BE50" i="14" s="1"/>
  <c r="X36" i="2"/>
  <c r="W36" i="2"/>
  <c r="W38" i="2" s="1"/>
  <c r="J36" i="2"/>
  <c r="C34" i="3" s="1"/>
  <c r="I36" i="2"/>
  <c r="AK36" i="2" s="1"/>
  <c r="BP35" i="2"/>
  <c r="BE35" i="2"/>
  <c r="BM34" i="2"/>
  <c r="BM39" i="2" s="1"/>
  <c r="BL34" i="2"/>
  <c r="BL39" i="2" s="1"/>
  <c r="BK34" i="2"/>
  <c r="BJ34" i="2"/>
  <c r="BI34" i="2"/>
  <c r="BH34" i="2"/>
  <c r="BG34" i="2"/>
  <c r="BF34" i="2"/>
  <c r="BD34" i="2"/>
  <c r="BC34" i="2"/>
  <c r="AX34" i="2"/>
  <c r="G209" i="13" s="1"/>
  <c r="AW34" i="2"/>
  <c r="F209" i="13" s="1"/>
  <c r="AV34" i="2"/>
  <c r="G208" i="13" s="1"/>
  <c r="AU34" i="2"/>
  <c r="F208" i="13" s="1"/>
  <c r="AT34" i="2"/>
  <c r="G207" i="13" s="1"/>
  <c r="AS34" i="2"/>
  <c r="F207" i="13" s="1"/>
  <c r="AR34" i="2"/>
  <c r="G206" i="13" s="1"/>
  <c r="AQ34" i="2"/>
  <c r="F206" i="13" s="1"/>
  <c r="AP34" i="2"/>
  <c r="G205" i="13" s="1"/>
  <c r="AO34" i="2"/>
  <c r="F205" i="13" s="1"/>
  <c r="AN34" i="2"/>
  <c r="G203" i="13" s="1"/>
  <c r="AM34" i="2"/>
  <c r="F203" i="13" s="1"/>
  <c r="AJ34" i="2"/>
  <c r="G201" i="13" s="1"/>
  <c r="AI34" i="2"/>
  <c r="F201" i="13" s="1"/>
  <c r="AH34" i="2"/>
  <c r="G200" i="13" s="1"/>
  <c r="AG34" i="2"/>
  <c r="F200" i="13" s="1"/>
  <c r="AF34" i="2"/>
  <c r="G199" i="13" s="1"/>
  <c r="AE34" i="2"/>
  <c r="F199" i="13" s="1"/>
  <c r="AD34" i="2"/>
  <c r="G198" i="13" s="1"/>
  <c r="AC34" i="2"/>
  <c r="F198" i="13" s="1"/>
  <c r="AB34" i="2"/>
  <c r="G197" i="13" s="1"/>
  <c r="AA34" i="2"/>
  <c r="F197" i="13" s="1"/>
  <c r="Z34" i="2"/>
  <c r="G196" i="13" s="1"/>
  <c r="Y34" i="2"/>
  <c r="F196" i="13" s="1"/>
  <c r="V34" i="2"/>
  <c r="G195" i="13" s="1"/>
  <c r="U34" i="2"/>
  <c r="F195" i="13" s="1"/>
  <c r="T34" i="2"/>
  <c r="G194" i="13" s="1"/>
  <c r="S34" i="2"/>
  <c r="F194" i="13" s="1"/>
  <c r="R34" i="2"/>
  <c r="G193" i="13" s="1"/>
  <c r="Q34" i="2"/>
  <c r="F193" i="13" s="1"/>
  <c r="P34" i="2"/>
  <c r="G192" i="13" s="1"/>
  <c r="O34" i="2"/>
  <c r="F192" i="13" s="1"/>
  <c r="N34" i="2"/>
  <c r="G191" i="13" s="1"/>
  <c r="G190" i="13" s="1"/>
  <c r="M34" i="2"/>
  <c r="F191" i="13" s="1"/>
  <c r="F190" i="13" s="1"/>
  <c r="L34" i="2"/>
  <c r="G189" i="13" s="1"/>
  <c r="K34" i="2"/>
  <c r="F189" i="13" s="1"/>
  <c r="H34" i="2"/>
  <c r="G34" i="2"/>
  <c r="F34" i="2"/>
  <c r="E34" i="2"/>
  <c r="D34" i="2"/>
  <c r="G186" i="13" s="1"/>
  <c r="C34" i="2"/>
  <c r="F186" i="13" s="1"/>
  <c r="BO33" i="2"/>
  <c r="BE33" i="2"/>
  <c r="AZ33" i="2"/>
  <c r="X33" i="2"/>
  <c r="G31" i="3" s="1"/>
  <c r="J31" i="3" s="1"/>
  <c r="W33" i="2"/>
  <c r="AL33" i="2"/>
  <c r="AK33" i="2"/>
  <c r="BA33" i="2" s="1"/>
  <c r="BO32" i="2"/>
  <c r="BE32" i="2"/>
  <c r="AZ32" i="2"/>
  <c r="BF45" i="14" s="1"/>
  <c r="AY32" i="2"/>
  <c r="BE45" i="14" s="1"/>
  <c r="X32" i="2"/>
  <c r="AL32" i="2" s="1"/>
  <c r="W32" i="2"/>
  <c r="C30" i="3"/>
  <c r="AK32" i="2"/>
  <c r="BO31" i="2"/>
  <c r="BE31" i="2"/>
  <c r="AZ31" i="2"/>
  <c r="BF43" i="14" s="1"/>
  <c r="AY31" i="2"/>
  <c r="BE43" i="14" s="1"/>
  <c r="X31" i="2"/>
  <c r="W31" i="2"/>
  <c r="AL31" i="2"/>
  <c r="AK31" i="2"/>
  <c r="BO30" i="2"/>
  <c r="BE30" i="2"/>
  <c r="AZ30" i="2"/>
  <c r="BF42" i="14" s="1"/>
  <c r="AY30" i="2"/>
  <c r="BE42" i="14" s="1"/>
  <c r="X30" i="2"/>
  <c r="W30" i="2"/>
  <c r="C28" i="3"/>
  <c r="AK30" i="2"/>
  <c r="BO28" i="2"/>
  <c r="BE28" i="2"/>
  <c r="AZ28" i="2"/>
  <c r="BF41" i="14" s="1"/>
  <c r="AY28" i="2"/>
  <c r="BE41" i="14" s="1"/>
  <c r="X28" i="2"/>
  <c r="W28" i="2"/>
  <c r="AL28" i="2"/>
  <c r="AK28" i="2"/>
  <c r="BO27" i="2"/>
  <c r="BE27" i="2"/>
  <c r="AZ27" i="2"/>
  <c r="BF40" i="14" s="1"/>
  <c r="AY27" i="2"/>
  <c r="BE40" i="14" s="1"/>
  <c r="X27" i="2"/>
  <c r="AL27" i="2" s="1"/>
  <c r="W27" i="2"/>
  <c r="C25" i="3"/>
  <c r="AK27" i="2"/>
  <c r="BO26" i="2"/>
  <c r="BE26" i="2"/>
  <c r="AZ26" i="2"/>
  <c r="BF39" i="14" s="1"/>
  <c r="AY26" i="2"/>
  <c r="BE39" i="14" s="1"/>
  <c r="X26" i="2"/>
  <c r="W26" i="2"/>
  <c r="AL26" i="2"/>
  <c r="AK26" i="2"/>
  <c r="BO25" i="2"/>
  <c r="BE25" i="2"/>
  <c r="AZ25" i="2"/>
  <c r="BF38" i="14" s="1"/>
  <c r="AY25" i="2"/>
  <c r="BE38" i="14" s="1"/>
  <c r="X25" i="2"/>
  <c r="W25" i="2"/>
  <c r="C23" i="3"/>
  <c r="AK25" i="2"/>
  <c r="BO24" i="2"/>
  <c r="BE24" i="2"/>
  <c r="AZ24" i="2"/>
  <c r="BF37" i="14" s="1"/>
  <c r="AY24" i="2"/>
  <c r="BE37" i="14" s="1"/>
  <c r="X24" i="2"/>
  <c r="W24" i="2"/>
  <c r="AL24" i="2"/>
  <c r="AK24" i="2"/>
  <c r="BE23" i="2"/>
  <c r="AZ23" i="2"/>
  <c r="AY23" i="2"/>
  <c r="BE36" i="14" s="1"/>
  <c r="X23" i="2"/>
  <c r="AL23" i="2" s="1"/>
  <c r="W23" i="2"/>
  <c r="D18" i="7"/>
  <c r="I23" i="2"/>
  <c r="I34" i="2" s="1"/>
  <c r="BE22" i="2"/>
  <c r="BO29" i="2"/>
  <c r="BE29" i="2"/>
  <c r="AZ29" i="2"/>
  <c r="BF32" i="14" s="1"/>
  <c r="AY29" i="2"/>
  <c r="BE32" i="14" s="1"/>
  <c r="X29" i="2"/>
  <c r="W29" i="2"/>
  <c r="C27" i="3"/>
  <c r="AK29" i="2"/>
  <c r="BO20" i="2"/>
  <c r="BE20" i="2"/>
  <c r="AZ20" i="2"/>
  <c r="BF31" i="14" s="1"/>
  <c r="AY20" i="2"/>
  <c r="BE31" i="14" s="1"/>
  <c r="X20" i="2"/>
  <c r="H26" i="12" s="1"/>
  <c r="W20" i="2"/>
  <c r="C18" i="3"/>
  <c r="AK20" i="2"/>
  <c r="BO19" i="2"/>
  <c r="BE19" i="2"/>
  <c r="AZ19" i="2"/>
  <c r="BF30" i="14" s="1"/>
  <c r="AY19" i="2"/>
  <c r="BE30" i="14" s="1"/>
  <c r="X19" i="2"/>
  <c r="H25" i="12" s="1"/>
  <c r="W19" i="2"/>
  <c r="C17" i="3"/>
  <c r="AK19" i="2"/>
  <c r="BF29" i="14"/>
  <c r="BE29" i="14"/>
  <c r="H24" i="12"/>
  <c r="BF28" i="14"/>
  <c r="BE28" i="14"/>
  <c r="H23" i="12"/>
  <c r="I23" i="12" s="1"/>
  <c r="BF27" i="14"/>
  <c r="BE27" i="14"/>
  <c r="H22" i="12"/>
  <c r="BO18" i="2"/>
  <c r="BE18" i="2"/>
  <c r="AZ18" i="2"/>
  <c r="BF26" i="14" s="1"/>
  <c r="AY18" i="2"/>
  <c r="BE26" i="14" s="1"/>
  <c r="X18" i="2"/>
  <c r="H21" i="12" s="1"/>
  <c r="K21" i="12" s="1"/>
  <c r="W18" i="2"/>
  <c r="C16" i="3"/>
  <c r="AK18" i="2"/>
  <c r="BF25" i="14"/>
  <c r="BE25" i="14"/>
  <c r="H20" i="12"/>
  <c r="BF24" i="14"/>
  <c r="BE24" i="14"/>
  <c r="H19" i="12"/>
  <c r="BO17" i="2"/>
  <c r="BE17" i="2"/>
  <c r="AZ17" i="2"/>
  <c r="BF23" i="14" s="1"/>
  <c r="AY17" i="2"/>
  <c r="BE23" i="14" s="1"/>
  <c r="X17" i="2"/>
  <c r="H18" i="12" s="1"/>
  <c r="W17" i="2"/>
  <c r="C15" i="3"/>
  <c r="AK17" i="2"/>
  <c r="BF22" i="14"/>
  <c r="BE22" i="14"/>
  <c r="H17" i="12"/>
  <c r="K17" i="12" s="1"/>
  <c r="BF21" i="14"/>
  <c r="BE21" i="14"/>
  <c r="H16" i="12"/>
  <c r="BF20" i="14"/>
  <c r="BE20" i="14"/>
  <c r="H15" i="12"/>
  <c r="BO16" i="2"/>
  <c r="BE16" i="2"/>
  <c r="AZ16" i="2"/>
  <c r="BF19" i="14" s="1"/>
  <c r="AY16" i="2"/>
  <c r="BE19" i="14" s="1"/>
  <c r="X16" i="2"/>
  <c r="H14" i="12" s="1"/>
  <c r="W16" i="2"/>
  <c r="C14" i="3"/>
  <c r="AK16" i="2"/>
  <c r="BO15" i="2"/>
  <c r="BE15" i="2"/>
  <c r="AZ15" i="2"/>
  <c r="BF17" i="14" s="1"/>
  <c r="AY15" i="2"/>
  <c r="BE17" i="14" s="1"/>
  <c r="X15" i="2"/>
  <c r="H13" i="12" s="1"/>
  <c r="K13" i="12" s="1"/>
  <c r="W15" i="2"/>
  <c r="C13" i="3"/>
  <c r="AK15" i="2"/>
  <c r="BO14" i="2"/>
  <c r="BE14" i="2"/>
  <c r="AZ14" i="2"/>
  <c r="BF16" i="14" s="1"/>
  <c r="AY14" i="2"/>
  <c r="BE16" i="14" s="1"/>
  <c r="X14" i="2"/>
  <c r="H12" i="12" s="1"/>
  <c r="W14" i="2"/>
  <c r="C12" i="3"/>
  <c r="AK14" i="2"/>
  <c r="BO13" i="2"/>
  <c r="BE13" i="2"/>
  <c r="AZ13" i="2"/>
  <c r="BF15" i="14" s="1"/>
  <c r="AY13" i="2"/>
  <c r="BE15" i="14" s="1"/>
  <c r="X13" i="2"/>
  <c r="H11" i="12" s="1"/>
  <c r="W13" i="2"/>
  <c r="C11" i="3"/>
  <c r="AK13" i="2"/>
  <c r="BO12" i="2"/>
  <c r="BE12" i="2"/>
  <c r="AZ12" i="2"/>
  <c r="BF14" i="14" s="1"/>
  <c r="AY12" i="2"/>
  <c r="BE14" i="14" s="1"/>
  <c r="X12" i="2"/>
  <c r="W12" i="2"/>
  <c r="C10" i="3"/>
  <c r="AK12" i="2"/>
  <c r="BO11" i="2"/>
  <c r="BE11" i="2"/>
  <c r="AZ11" i="2"/>
  <c r="BF13" i="14" s="1"/>
  <c r="AY11" i="2"/>
  <c r="BE13" i="14" s="1"/>
  <c r="X11" i="2"/>
  <c r="W11" i="2"/>
  <c r="AL11" i="2"/>
  <c r="AK11" i="2"/>
  <c r="BE10" i="2"/>
  <c r="AZ10" i="2"/>
  <c r="BF12" i="14" s="1"/>
  <c r="AY10" i="2"/>
  <c r="BE12" i="14" s="1"/>
  <c r="X10" i="2"/>
  <c r="W10" i="2"/>
  <c r="C8" i="3"/>
  <c r="AK10" i="2"/>
  <c r="AZ9" i="2"/>
  <c r="AY9" i="2"/>
  <c r="X9" i="2"/>
  <c r="W9" i="2"/>
  <c r="J9" i="2"/>
  <c r="AA4" i="2"/>
  <c r="AT1" i="2"/>
  <c r="D12" i="7"/>
  <c r="BO10" i="2"/>
  <c r="BO9" i="2"/>
  <c r="CJ32" i="3" l="1"/>
  <c r="CK17" i="3"/>
  <c r="CK27" i="3"/>
  <c r="CK16" i="3"/>
  <c r="BG8" i="3"/>
  <c r="BJ8" i="3" s="1"/>
  <c r="CK9" i="3"/>
  <c r="CK10" i="3"/>
  <c r="CK11" i="3"/>
  <c r="CK12" i="3"/>
  <c r="CK24" i="3"/>
  <c r="CK25" i="3"/>
  <c r="CK26" i="3"/>
  <c r="CK28" i="3"/>
  <c r="BV32" i="3"/>
  <c r="R36" i="3"/>
  <c r="Z36" i="3"/>
  <c r="AH36" i="3"/>
  <c r="AT36" i="3"/>
  <c r="BB36" i="3"/>
  <c r="CK35" i="3"/>
  <c r="CJ49" i="3"/>
  <c r="CK49" i="3" s="1"/>
  <c r="CK44" i="3"/>
  <c r="BG47" i="3"/>
  <c r="BJ47" i="3" s="1"/>
  <c r="CK48" i="3"/>
  <c r="BV49" i="3"/>
  <c r="BL52" i="3"/>
  <c r="BG16" i="3"/>
  <c r="BJ16" i="3" s="1"/>
  <c r="H10" i="12"/>
  <c r="I10" i="12" s="1"/>
  <c r="AL12" i="2"/>
  <c r="AH14" i="14" s="1"/>
  <c r="BJ14" i="14" s="1"/>
  <c r="AP8" i="3"/>
  <c r="AP16" i="3"/>
  <c r="BG17" i="3"/>
  <c r="BJ17" i="3" s="1"/>
  <c r="BG23" i="3"/>
  <c r="BJ23" i="3" s="1"/>
  <c r="BG42" i="3"/>
  <c r="BJ42" i="3" s="1"/>
  <c r="J39" i="12"/>
  <c r="J56" i="12"/>
  <c r="AP42" i="3"/>
  <c r="AP47" i="3"/>
  <c r="AL20" i="2"/>
  <c r="AH31" i="14" s="1"/>
  <c r="BJ31" i="14" s="1"/>
  <c r="W34" i="2"/>
  <c r="BL55" i="2"/>
  <c r="AP23" i="3"/>
  <c r="AT34" i="3"/>
  <c r="BC49" i="3"/>
  <c r="BF49" i="3" s="1"/>
  <c r="AL17" i="2"/>
  <c r="AH23" i="14" s="1"/>
  <c r="BJ23" i="14" s="1"/>
  <c r="X34" i="2"/>
  <c r="BM55" i="2"/>
  <c r="AL43" i="2"/>
  <c r="BB43" i="2" s="1"/>
  <c r="BP43" i="2" s="1"/>
  <c r="BE54" i="2"/>
  <c r="BG11" i="3"/>
  <c r="BJ11" i="3" s="1"/>
  <c r="BG13" i="3"/>
  <c r="BJ13" i="3" s="1"/>
  <c r="AP17" i="3"/>
  <c r="BG27" i="3"/>
  <c r="BJ27" i="3" s="1"/>
  <c r="BG21" i="3"/>
  <c r="BJ21" i="3" s="1"/>
  <c r="BG25" i="3"/>
  <c r="BJ25" i="3" s="1"/>
  <c r="BG28" i="3"/>
  <c r="BJ28" i="3" s="1"/>
  <c r="BG30" i="3"/>
  <c r="BJ30" i="3" s="1"/>
  <c r="AU36" i="3"/>
  <c r="AX36" i="3" s="1"/>
  <c r="BG40" i="3"/>
  <c r="BJ40" i="3" s="1"/>
  <c r="BG45" i="3"/>
  <c r="BJ45" i="3" s="1"/>
  <c r="F43" i="12"/>
  <c r="F8" i="3"/>
  <c r="F11" i="3"/>
  <c r="K11" i="12"/>
  <c r="I11" i="12"/>
  <c r="F12" i="3"/>
  <c r="F13" i="3"/>
  <c r="F14" i="3"/>
  <c r="K19" i="12"/>
  <c r="I19" i="12"/>
  <c r="F16" i="3"/>
  <c r="F27" i="3"/>
  <c r="G27" i="3"/>
  <c r="J27" i="3" s="1"/>
  <c r="H27" i="12"/>
  <c r="K27" i="12" s="1"/>
  <c r="H35" i="12"/>
  <c r="G26" i="3"/>
  <c r="J26" i="3" s="1"/>
  <c r="F28" i="3"/>
  <c r="H37" i="12"/>
  <c r="K37" i="12" s="1"/>
  <c r="G29" i="3"/>
  <c r="J29" i="3" s="1"/>
  <c r="F30" i="3"/>
  <c r="G187" i="13"/>
  <c r="G188" i="13"/>
  <c r="G34" i="3"/>
  <c r="AI34" i="3" s="1"/>
  <c r="H41" i="12"/>
  <c r="I41" i="12" s="1"/>
  <c r="F35" i="3"/>
  <c r="I38" i="2"/>
  <c r="F40" i="3"/>
  <c r="F41" i="3"/>
  <c r="AL47" i="2"/>
  <c r="AH59" i="14" s="1"/>
  <c r="BJ59" i="14" s="1"/>
  <c r="AY54" i="2"/>
  <c r="F187" i="13"/>
  <c r="N7" i="3"/>
  <c r="V7" i="3"/>
  <c r="AD7" i="3"/>
  <c r="AP7" i="3"/>
  <c r="BG7" i="3"/>
  <c r="AX7" i="3"/>
  <c r="BF7" i="3"/>
  <c r="F9" i="3"/>
  <c r="C42" i="7"/>
  <c r="AL9" i="2"/>
  <c r="BB9" i="2" s="1"/>
  <c r="H7" i="12"/>
  <c r="G7" i="3"/>
  <c r="BF11" i="14"/>
  <c r="BF34" i="14" s="1"/>
  <c r="H9" i="12"/>
  <c r="K9" i="12" s="1"/>
  <c r="G9" i="3"/>
  <c r="J9" i="3" s="1"/>
  <c r="F10" i="3"/>
  <c r="AL16" i="2"/>
  <c r="AH19" i="14" s="1"/>
  <c r="BJ19" i="14" s="1"/>
  <c r="K15" i="12"/>
  <c r="I15" i="12"/>
  <c r="F15" i="3"/>
  <c r="AH27" i="14"/>
  <c r="BJ27" i="14" s="1"/>
  <c r="F17" i="3"/>
  <c r="F18" i="3"/>
  <c r="H31" i="12"/>
  <c r="G22" i="3"/>
  <c r="J22" i="3" s="1"/>
  <c r="F23" i="3"/>
  <c r="H33" i="12"/>
  <c r="K33" i="12" s="1"/>
  <c r="G24" i="3"/>
  <c r="J24" i="3" s="1"/>
  <c r="F25" i="3"/>
  <c r="BE38" i="2"/>
  <c r="F42" i="3"/>
  <c r="F43" i="3"/>
  <c r="AL46" i="2"/>
  <c r="C44" i="3"/>
  <c r="K51" i="12"/>
  <c r="I51" i="12"/>
  <c r="F45" i="3"/>
  <c r="F46" i="3"/>
  <c r="AI46" i="3"/>
  <c r="F47" i="3"/>
  <c r="AL50" i="2"/>
  <c r="C48" i="3"/>
  <c r="K55" i="12"/>
  <c r="I55" i="12"/>
  <c r="W54" i="2"/>
  <c r="F188" i="13"/>
  <c r="C7" i="3"/>
  <c r="AP9" i="3"/>
  <c r="BG9" i="3"/>
  <c r="BJ9" i="3" s="1"/>
  <c r="AP14" i="3"/>
  <c r="BG14" i="3"/>
  <c r="BJ14" i="3" s="1"/>
  <c r="AP28" i="3"/>
  <c r="F29" i="3"/>
  <c r="AP29" i="3"/>
  <c r="BG29" i="3"/>
  <c r="BJ29" i="3" s="1"/>
  <c r="BX32" i="3"/>
  <c r="AM36" i="3"/>
  <c r="BG34" i="3"/>
  <c r="BJ34" i="3" s="1"/>
  <c r="CK34" i="3"/>
  <c r="AP41" i="3"/>
  <c r="BG41" i="3"/>
  <c r="BJ41" i="3" s="1"/>
  <c r="BH49" i="3"/>
  <c r="BL49" i="3" s="1"/>
  <c r="F56" i="12"/>
  <c r="I34" i="14"/>
  <c r="U34" i="14"/>
  <c r="U51" i="14" s="1"/>
  <c r="AC34" i="14"/>
  <c r="AW34" i="14"/>
  <c r="F164" i="14" s="1"/>
  <c r="BC34" i="14"/>
  <c r="BC51" i="14" s="1"/>
  <c r="E203" i="14"/>
  <c r="E204" i="14" s="1"/>
  <c r="AC63" i="14"/>
  <c r="F131" i="14" s="1"/>
  <c r="AW63" i="14"/>
  <c r="F137" i="14" s="1"/>
  <c r="F139" i="14" s="1"/>
  <c r="BC63" i="14"/>
  <c r="I63" i="14"/>
  <c r="F126" i="14" s="1"/>
  <c r="U63" i="14"/>
  <c r="F129" i="14" s="1"/>
  <c r="R7" i="3"/>
  <c r="Z7" i="3"/>
  <c r="AH7" i="3"/>
  <c r="AT7" i="3"/>
  <c r="BB7" i="3"/>
  <c r="CK8" i="3"/>
  <c r="AP10" i="3"/>
  <c r="BG10" i="3"/>
  <c r="BJ10" i="3" s="1"/>
  <c r="AP11" i="3"/>
  <c r="AP12" i="3"/>
  <c r="BG12" i="3"/>
  <c r="BJ12" i="3" s="1"/>
  <c r="AP13" i="3"/>
  <c r="CK13" i="3"/>
  <c r="CK14" i="3"/>
  <c r="AP15" i="3"/>
  <c r="BG15" i="3"/>
  <c r="BJ15" i="3" s="1"/>
  <c r="CK15" i="3"/>
  <c r="AP18" i="3"/>
  <c r="BG18" i="3"/>
  <c r="BJ18" i="3" s="1"/>
  <c r="AP27" i="3"/>
  <c r="F22" i="3"/>
  <c r="AP22" i="3"/>
  <c r="BG22" i="3"/>
  <c r="BJ22" i="3" s="1"/>
  <c r="CK22" i="3"/>
  <c r="F24" i="3"/>
  <c r="AP24" i="3"/>
  <c r="BG24" i="3"/>
  <c r="BJ24" i="3" s="1"/>
  <c r="AP25" i="3"/>
  <c r="F26" i="3"/>
  <c r="AP26" i="3"/>
  <c r="BG26" i="3"/>
  <c r="BJ26" i="3" s="1"/>
  <c r="AP30" i="3"/>
  <c r="F31" i="3"/>
  <c r="AI31" i="3"/>
  <c r="AP31" i="3"/>
  <c r="BG31" i="3"/>
  <c r="BJ31" i="3" s="1"/>
  <c r="BI32" i="3"/>
  <c r="CB32" i="3"/>
  <c r="CH32" i="3"/>
  <c r="N34" i="3"/>
  <c r="R34" i="3"/>
  <c r="V34" i="3"/>
  <c r="Z34" i="3"/>
  <c r="AD34" i="3"/>
  <c r="AH34" i="3"/>
  <c r="AP34" i="3"/>
  <c r="AP35" i="3"/>
  <c r="BG35" i="3"/>
  <c r="BJ35" i="3" s="1"/>
  <c r="BM36" i="3"/>
  <c r="BG39" i="3"/>
  <c r="BJ39" i="3" s="1"/>
  <c r="AP40" i="3"/>
  <c r="CK40" i="3"/>
  <c r="CK41" i="3"/>
  <c r="AP43" i="3"/>
  <c r="BG43" i="3"/>
  <c r="BJ43" i="3" s="1"/>
  <c r="CK43" i="3"/>
  <c r="AP44" i="3"/>
  <c r="BG44" i="3"/>
  <c r="BJ44" i="3" s="1"/>
  <c r="AP45" i="3"/>
  <c r="CK45" i="3"/>
  <c r="BG46" i="3"/>
  <c r="BJ46" i="3" s="1"/>
  <c r="CK46" i="3"/>
  <c r="CK47" i="3"/>
  <c r="AP48" i="3"/>
  <c r="BG48" i="3"/>
  <c r="BJ48" i="3" s="1"/>
  <c r="BI49" i="3"/>
  <c r="BY49" i="3"/>
  <c r="CE49" i="3"/>
  <c r="BG51" i="3"/>
  <c r="BJ51" i="3" s="1"/>
  <c r="BM52" i="3"/>
  <c r="BP52" i="3" s="1"/>
  <c r="E60" i="12"/>
  <c r="AK49" i="3"/>
  <c r="BM49" i="3" s="1"/>
  <c r="BM32" i="3"/>
  <c r="C11" i="7"/>
  <c r="E11" i="7" s="1"/>
  <c r="I47" i="12"/>
  <c r="BB34" i="3"/>
  <c r="BF34" i="3"/>
  <c r="F103" i="13"/>
  <c r="F79" i="13"/>
  <c r="F81" i="13"/>
  <c r="F80" i="13"/>
  <c r="F63" i="14"/>
  <c r="G125" i="14" s="1"/>
  <c r="J63" i="14"/>
  <c r="G126" i="14" s="1"/>
  <c r="R63" i="14"/>
  <c r="G128" i="14" s="1"/>
  <c r="V63" i="14"/>
  <c r="G129" i="14" s="1"/>
  <c r="Z63" i="14"/>
  <c r="G130" i="14" s="1"/>
  <c r="AD63" i="14"/>
  <c r="G131" i="14" s="1"/>
  <c r="AL63" i="14"/>
  <c r="G134" i="14" s="1"/>
  <c r="AT63" i="14"/>
  <c r="G136" i="14" s="1"/>
  <c r="AX63" i="14"/>
  <c r="G137" i="14" s="1"/>
  <c r="BB63" i="14"/>
  <c r="G138" i="14" s="1"/>
  <c r="BB33" i="2"/>
  <c r="BP33" i="2" s="1"/>
  <c r="G210" i="13"/>
  <c r="BB34" i="14"/>
  <c r="G165" i="14" s="1"/>
  <c r="AD34" i="14"/>
  <c r="AD51" i="14" s="1"/>
  <c r="F210" i="13"/>
  <c r="AG13" i="14"/>
  <c r="BI13" i="14" s="1"/>
  <c r="BA11" i="2"/>
  <c r="AG20" i="14"/>
  <c r="BI20" i="14" s="1"/>
  <c r="AG22" i="14"/>
  <c r="BI22" i="14" s="1"/>
  <c r="AG28" i="14"/>
  <c r="BI28" i="14" s="1"/>
  <c r="AG30" i="14"/>
  <c r="BI30" i="14" s="1"/>
  <c r="BA19" i="2"/>
  <c r="AG37" i="14"/>
  <c r="BI37" i="14" s="1"/>
  <c r="BA24" i="2"/>
  <c r="AG39" i="14"/>
  <c r="BI39" i="14" s="1"/>
  <c r="BA26" i="2"/>
  <c r="AG56" i="14"/>
  <c r="BI56" i="14" s="1"/>
  <c r="BA44" i="2"/>
  <c r="AG58" i="14"/>
  <c r="BI58" i="14" s="1"/>
  <c r="BA46" i="2"/>
  <c r="F236" i="13"/>
  <c r="F245" i="13" s="1"/>
  <c r="AG15" i="14"/>
  <c r="BI15" i="14" s="1"/>
  <c r="BA13" i="2"/>
  <c r="AG17" i="14"/>
  <c r="BI17" i="14" s="1"/>
  <c r="BA15" i="2"/>
  <c r="AG24" i="14"/>
  <c r="BI24" i="14" s="1"/>
  <c r="AG26" i="14"/>
  <c r="BI26" i="14" s="1"/>
  <c r="BA18" i="2"/>
  <c r="AG32" i="14"/>
  <c r="BI32" i="14" s="1"/>
  <c r="BA29" i="2"/>
  <c r="AG41" i="14"/>
  <c r="BI41" i="14" s="1"/>
  <c r="BA28" i="2"/>
  <c r="AG43" i="14"/>
  <c r="BI43" i="14" s="1"/>
  <c r="BA31" i="2"/>
  <c r="AG48" i="14"/>
  <c r="AK38" i="2"/>
  <c r="BA36" i="2"/>
  <c r="AG54" i="14"/>
  <c r="BI54" i="14" s="1"/>
  <c r="BA42" i="2"/>
  <c r="AG60" i="14"/>
  <c r="BI60" i="14" s="1"/>
  <c r="AG62" i="14"/>
  <c r="BI62" i="14" s="1"/>
  <c r="BA50" i="2"/>
  <c r="BE11" i="14"/>
  <c r="BE34" i="14" s="1"/>
  <c r="G8" i="3"/>
  <c r="J8" i="3" s="1"/>
  <c r="H8" i="12"/>
  <c r="AH13" i="14"/>
  <c r="BJ13" i="14" s="1"/>
  <c r="BB11" i="2"/>
  <c r="BP11" i="2" s="1"/>
  <c r="AG14" i="14"/>
  <c r="BI14" i="14" s="1"/>
  <c r="BA12" i="2"/>
  <c r="K12" i="12"/>
  <c r="I12" i="12"/>
  <c r="BA16" i="2"/>
  <c r="AG19" i="14"/>
  <c r="BI19" i="14" s="1"/>
  <c r="K16" i="12"/>
  <c r="I16" i="12"/>
  <c r="BA17" i="2"/>
  <c r="AG23" i="14"/>
  <c r="BI23" i="14" s="1"/>
  <c r="K20" i="12"/>
  <c r="I20" i="12"/>
  <c r="AG27" i="14"/>
  <c r="BI27" i="14" s="1"/>
  <c r="K24" i="12"/>
  <c r="I24" i="12"/>
  <c r="K25" i="12"/>
  <c r="I25" i="12"/>
  <c r="BA20" i="2"/>
  <c r="AG31" i="14"/>
  <c r="BI31" i="14" s="1"/>
  <c r="AH36" i="14"/>
  <c r="D16" i="7"/>
  <c r="BF36" i="14"/>
  <c r="BF46" i="14" s="1"/>
  <c r="D47" i="7"/>
  <c r="G23" i="3"/>
  <c r="J23" i="3" s="1"/>
  <c r="H32" i="12"/>
  <c r="AH39" i="14"/>
  <c r="BJ39" i="14" s="1"/>
  <c r="BB26" i="2"/>
  <c r="BP26" i="2" s="1"/>
  <c r="AG40" i="14"/>
  <c r="BI40" i="14" s="1"/>
  <c r="BA27" i="2"/>
  <c r="AH40" i="14"/>
  <c r="BJ40" i="14" s="1"/>
  <c r="G28" i="3"/>
  <c r="J28" i="3" s="1"/>
  <c r="H36" i="12"/>
  <c r="AH43" i="14"/>
  <c r="BJ43" i="14" s="1"/>
  <c r="BB31" i="2"/>
  <c r="BP31" i="2" s="1"/>
  <c r="AG45" i="14"/>
  <c r="BI45" i="14" s="1"/>
  <c r="BA32" i="2"/>
  <c r="AH45" i="14"/>
  <c r="BJ45" i="14" s="1"/>
  <c r="AZ34" i="2"/>
  <c r="C36" i="3"/>
  <c r="F34" i="3"/>
  <c r="AG49" i="14"/>
  <c r="BI49" i="14" s="1"/>
  <c r="BA37" i="2"/>
  <c r="AH49" i="14"/>
  <c r="BJ49" i="14" s="1"/>
  <c r="F39" i="3"/>
  <c r="H46" i="12"/>
  <c r="G39" i="3"/>
  <c r="AI39" i="3" s="1"/>
  <c r="AG55" i="14"/>
  <c r="BI55" i="14" s="1"/>
  <c r="BA43" i="2"/>
  <c r="AH55" i="14"/>
  <c r="BJ55" i="14" s="1"/>
  <c r="H50" i="12"/>
  <c r="G43" i="3"/>
  <c r="J43" i="3" s="1"/>
  <c r="AH58" i="14"/>
  <c r="BJ58" i="14" s="1"/>
  <c r="BB46" i="2"/>
  <c r="BP46" i="2" s="1"/>
  <c r="AG59" i="14"/>
  <c r="BI59" i="14" s="1"/>
  <c r="BA47" i="2"/>
  <c r="G47" i="3"/>
  <c r="J47" i="3" s="1"/>
  <c r="H54" i="12"/>
  <c r="AH62" i="14"/>
  <c r="BJ62" i="14" s="1"/>
  <c r="BB50" i="2"/>
  <c r="BP50" i="2" s="1"/>
  <c r="J51" i="2"/>
  <c r="BE51" i="2"/>
  <c r="H58" i="12"/>
  <c r="G51" i="3"/>
  <c r="AI51" i="3" s="1"/>
  <c r="X54" i="2"/>
  <c r="BO54" i="2"/>
  <c r="CK7" i="3"/>
  <c r="G12" i="3"/>
  <c r="J12" i="3" s="1"/>
  <c r="C21" i="3"/>
  <c r="K32" i="3"/>
  <c r="N32" i="3" s="1"/>
  <c r="N21" i="3"/>
  <c r="S32" i="3"/>
  <c r="V32" i="3" s="1"/>
  <c r="V21" i="3"/>
  <c r="AA32" i="3"/>
  <c r="AD32" i="3" s="1"/>
  <c r="AD21" i="3"/>
  <c r="AQ32" i="3"/>
  <c r="AT32" i="3" s="1"/>
  <c r="AT21" i="3"/>
  <c r="AY32" i="3"/>
  <c r="BB32" i="3" s="1"/>
  <c r="BB21" i="3"/>
  <c r="BY21" i="3"/>
  <c r="CI21" i="3"/>
  <c r="CI32" i="3" s="1"/>
  <c r="F153" i="14"/>
  <c r="I51" i="14"/>
  <c r="F158" i="14"/>
  <c r="AC51" i="14"/>
  <c r="D15" i="7"/>
  <c r="D37" i="7"/>
  <c r="D33" i="7"/>
  <c r="D29" i="7"/>
  <c r="D25" i="7"/>
  <c r="AK9" i="2"/>
  <c r="AG12" i="14"/>
  <c r="BI12" i="14" s="1"/>
  <c r="BA10" i="2"/>
  <c r="AL10" i="2"/>
  <c r="K10" i="12"/>
  <c r="AG16" i="14"/>
  <c r="BI16" i="14" s="1"/>
  <c r="BA14" i="2"/>
  <c r="AL14" i="2"/>
  <c r="K14" i="12"/>
  <c r="I14" i="12"/>
  <c r="BB16" i="2"/>
  <c r="BP16" i="2" s="1"/>
  <c r="AG21" i="14"/>
  <c r="BI21" i="14" s="1"/>
  <c r="K18" i="12"/>
  <c r="I18" i="12"/>
  <c r="AG25" i="14"/>
  <c r="BI25" i="14" s="1"/>
  <c r="K22" i="12"/>
  <c r="I22" i="12"/>
  <c r="AG29" i="14"/>
  <c r="BI29" i="14" s="1"/>
  <c r="K26" i="12"/>
  <c r="I26" i="12"/>
  <c r="D19" i="7"/>
  <c r="H30" i="12"/>
  <c r="D20" i="7"/>
  <c r="AY34" i="2"/>
  <c r="BB23" i="2"/>
  <c r="BO23" i="2"/>
  <c r="AH37" i="14"/>
  <c r="BJ37" i="14" s="1"/>
  <c r="BB24" i="2"/>
  <c r="BP24" i="2" s="1"/>
  <c r="AG38" i="14"/>
  <c r="BI38" i="14" s="1"/>
  <c r="BA25" i="2"/>
  <c r="AL25" i="2"/>
  <c r="H34" i="12"/>
  <c r="G25" i="3"/>
  <c r="J25" i="3" s="1"/>
  <c r="BB27" i="2"/>
  <c r="BP27" i="2" s="1"/>
  <c r="AH41" i="14"/>
  <c r="BJ41" i="14" s="1"/>
  <c r="BB28" i="2"/>
  <c r="BP28" i="2" s="1"/>
  <c r="AG42" i="14"/>
  <c r="BI42" i="14" s="1"/>
  <c r="BA30" i="2"/>
  <c r="AL30" i="2"/>
  <c r="H38" i="12"/>
  <c r="G30" i="3"/>
  <c r="J30" i="3" s="1"/>
  <c r="BB32" i="2"/>
  <c r="BP32" i="2" s="1"/>
  <c r="J34" i="2"/>
  <c r="BE34" i="2"/>
  <c r="H42" i="12"/>
  <c r="G35" i="3"/>
  <c r="J35" i="3" s="1"/>
  <c r="BB37" i="2"/>
  <c r="BP37" i="2" s="1"/>
  <c r="AY38" i="2"/>
  <c r="I51" i="2"/>
  <c r="W51" i="2"/>
  <c r="AL41" i="2"/>
  <c r="BF63" i="14"/>
  <c r="G41" i="3"/>
  <c r="J41" i="3" s="1"/>
  <c r="H48" i="12"/>
  <c r="AG57" i="14"/>
  <c r="BI57" i="14" s="1"/>
  <c r="BA45" i="2"/>
  <c r="AL45" i="2"/>
  <c r="G45" i="3"/>
  <c r="J45" i="3" s="1"/>
  <c r="H52" i="12"/>
  <c r="AG61" i="14"/>
  <c r="BI61" i="14" s="1"/>
  <c r="BA49" i="2"/>
  <c r="AL49" i="2"/>
  <c r="G95" i="13"/>
  <c r="G104" i="13" s="1"/>
  <c r="X51" i="2"/>
  <c r="AZ51" i="2"/>
  <c r="BO51" i="2"/>
  <c r="AG65" i="14"/>
  <c r="BA53" i="2"/>
  <c r="BA54" i="2" s="1"/>
  <c r="F140" i="13" s="1"/>
  <c r="F141" i="13" s="1"/>
  <c r="AL53" i="2"/>
  <c r="BF65" i="14"/>
  <c r="BF66" i="14" s="1"/>
  <c r="AZ54" i="2"/>
  <c r="G236" i="13"/>
  <c r="G245" i="13" s="1"/>
  <c r="BP9" i="3"/>
  <c r="G10" i="3"/>
  <c r="J10" i="3" s="1"/>
  <c r="G14" i="3"/>
  <c r="J14" i="3" s="1"/>
  <c r="G15" i="3"/>
  <c r="J15" i="3" s="1"/>
  <c r="G18" i="3"/>
  <c r="J18" i="3" s="1"/>
  <c r="G21" i="3"/>
  <c r="O32" i="3"/>
  <c r="R32" i="3" s="1"/>
  <c r="R21" i="3"/>
  <c r="W32" i="3"/>
  <c r="Z32" i="3" s="1"/>
  <c r="Z21" i="3"/>
  <c r="AE32" i="3"/>
  <c r="AH32" i="3" s="1"/>
  <c r="AH21" i="3"/>
  <c r="AM32" i="3"/>
  <c r="AP21" i="3"/>
  <c r="AU32" i="3"/>
  <c r="AX32" i="3" s="1"/>
  <c r="AX21" i="3"/>
  <c r="BC32" i="3"/>
  <c r="BF32" i="3" s="1"/>
  <c r="BF21" i="3"/>
  <c r="CK21" i="3"/>
  <c r="BP22" i="3"/>
  <c r="BP26" i="3"/>
  <c r="BV36" i="3"/>
  <c r="BY36" i="3"/>
  <c r="CH36" i="3"/>
  <c r="O49" i="3"/>
  <c r="R39" i="3"/>
  <c r="W49" i="3"/>
  <c r="Z49" i="3" s="1"/>
  <c r="Z39" i="3"/>
  <c r="AE49" i="3"/>
  <c r="AH49" i="3" s="1"/>
  <c r="AH39" i="3"/>
  <c r="AM49" i="3"/>
  <c r="AP39" i="3"/>
  <c r="AU49" i="3"/>
  <c r="AX49" i="3" s="1"/>
  <c r="AX39" i="3"/>
  <c r="BF39" i="3"/>
  <c r="BP46" i="3"/>
  <c r="CH49" i="3"/>
  <c r="K52" i="3"/>
  <c r="N52" i="3" s="1"/>
  <c r="N51" i="3"/>
  <c r="S52" i="3"/>
  <c r="V52" i="3" s="1"/>
  <c r="V51" i="3"/>
  <c r="AA52" i="3"/>
  <c r="AD52" i="3" s="1"/>
  <c r="AD51" i="3"/>
  <c r="AQ52" i="3"/>
  <c r="AT52" i="3" s="1"/>
  <c r="AT51" i="3"/>
  <c r="AY52" i="3"/>
  <c r="BB52" i="3" s="1"/>
  <c r="BB51" i="3"/>
  <c r="BV52" i="3"/>
  <c r="BY52" i="3"/>
  <c r="G152" i="14"/>
  <c r="F51" i="14"/>
  <c r="G153" i="14"/>
  <c r="J51" i="14"/>
  <c r="G155" i="14"/>
  <c r="R51" i="14"/>
  <c r="G156" i="14"/>
  <c r="V51" i="14"/>
  <c r="G157" i="14"/>
  <c r="Z51" i="14"/>
  <c r="G158" i="14"/>
  <c r="F161" i="14"/>
  <c r="AK51" i="14"/>
  <c r="F163" i="14"/>
  <c r="AS51" i="14"/>
  <c r="F165" i="14"/>
  <c r="BA51" i="14"/>
  <c r="D158" i="14"/>
  <c r="AA51" i="14"/>
  <c r="D162" i="14"/>
  <c r="AM51" i="14"/>
  <c r="F162" i="14"/>
  <c r="AO51" i="14"/>
  <c r="F182" i="14"/>
  <c r="K46" i="14"/>
  <c r="AE36" i="14"/>
  <c r="CB36" i="3"/>
  <c r="CE36" i="3"/>
  <c r="CJ36" i="3"/>
  <c r="K49" i="3"/>
  <c r="N49" i="3" s="1"/>
  <c r="N39" i="3"/>
  <c r="S49" i="3"/>
  <c r="V49" i="3" s="1"/>
  <c r="V39" i="3"/>
  <c r="AA49" i="3"/>
  <c r="AD49" i="3" s="1"/>
  <c r="AD39" i="3"/>
  <c r="AQ49" i="3"/>
  <c r="AT49" i="3" s="1"/>
  <c r="AT39" i="3"/>
  <c r="AY49" i="3"/>
  <c r="BB49" i="3" s="1"/>
  <c r="BB39" i="3"/>
  <c r="BP39" i="3"/>
  <c r="CK39" i="3"/>
  <c r="AP46" i="3"/>
  <c r="C52" i="3"/>
  <c r="F51" i="3"/>
  <c r="CK51" i="3"/>
  <c r="CH52" i="3"/>
  <c r="C60" i="12"/>
  <c r="C44" i="12"/>
  <c r="D13" i="7"/>
  <c r="D23" i="7"/>
  <c r="D27" i="7"/>
  <c r="D31" i="7"/>
  <c r="D35" i="7"/>
  <c r="D45" i="7"/>
  <c r="E34" i="14"/>
  <c r="K34" i="14"/>
  <c r="Q34" i="14"/>
  <c r="Y34" i="14"/>
  <c r="G161" i="14"/>
  <c r="AL51" i="14"/>
  <c r="G162" i="14"/>
  <c r="AP51" i="14"/>
  <c r="G163" i="14"/>
  <c r="AT51" i="14"/>
  <c r="G164" i="14"/>
  <c r="AX51" i="14"/>
  <c r="D153" i="14"/>
  <c r="G51" i="14"/>
  <c r="D156" i="14"/>
  <c r="S51" i="14"/>
  <c r="D164" i="14"/>
  <c r="AU51" i="14"/>
  <c r="AL13" i="2"/>
  <c r="AL15" i="2"/>
  <c r="AL18" i="2"/>
  <c r="AL19" i="2"/>
  <c r="AL29" i="2"/>
  <c r="AK23" i="2"/>
  <c r="AL36" i="2"/>
  <c r="BF50" i="14"/>
  <c r="J38" i="2"/>
  <c r="X38" i="2"/>
  <c r="AZ38" i="2"/>
  <c r="AK41" i="2"/>
  <c r="BE63" i="14"/>
  <c r="AL42" i="2"/>
  <c r="AL44" i="2"/>
  <c r="AY51" i="2"/>
  <c r="G11" i="3"/>
  <c r="J11" i="3" s="1"/>
  <c r="G13" i="3"/>
  <c r="J13" i="3" s="1"/>
  <c r="G16" i="3"/>
  <c r="J16" i="3" s="1"/>
  <c r="G17" i="3"/>
  <c r="J17" i="3" s="1"/>
  <c r="BP34" i="3"/>
  <c r="G40" i="3"/>
  <c r="J40" i="3" s="1"/>
  <c r="G42" i="3"/>
  <c r="J42" i="3" s="1"/>
  <c r="G44" i="3"/>
  <c r="J44" i="3" s="1"/>
  <c r="G48" i="3"/>
  <c r="J48" i="3" s="1"/>
  <c r="CB49" i="3"/>
  <c r="O52" i="3"/>
  <c r="R52" i="3" s="1"/>
  <c r="R51" i="3"/>
  <c r="W52" i="3"/>
  <c r="Z52" i="3" s="1"/>
  <c r="Z51" i="3"/>
  <c r="AE52" i="3"/>
  <c r="AH52" i="3" s="1"/>
  <c r="AH51" i="3"/>
  <c r="AM52" i="3"/>
  <c r="AP51" i="3"/>
  <c r="AU52" i="3"/>
  <c r="AX52" i="3" s="1"/>
  <c r="AX51" i="3"/>
  <c r="BC52" i="3"/>
  <c r="BF52" i="3" s="1"/>
  <c r="BF51" i="3"/>
  <c r="CB52" i="3"/>
  <c r="CE52" i="3"/>
  <c r="CK52" i="3"/>
  <c r="F28" i="12"/>
  <c r="I13" i="12"/>
  <c r="I17" i="12"/>
  <c r="I21" i="12"/>
  <c r="D60" i="12"/>
  <c r="I33" i="12"/>
  <c r="G44" i="12"/>
  <c r="I49" i="12"/>
  <c r="I53" i="12"/>
  <c r="D39" i="7"/>
  <c r="AE11" i="14"/>
  <c r="D152" i="14"/>
  <c r="C51" i="14"/>
  <c r="D155" i="14"/>
  <c r="O51" i="14"/>
  <c r="D157" i="14"/>
  <c r="W51" i="14"/>
  <c r="D161" i="14"/>
  <c r="AI51" i="14"/>
  <c r="D163" i="14"/>
  <c r="AQ51" i="14"/>
  <c r="D165" i="14"/>
  <c r="AY51" i="14"/>
  <c r="AE48" i="14"/>
  <c r="D210" i="14"/>
  <c r="E63" i="14"/>
  <c r="F125" i="14" s="1"/>
  <c r="K63" i="14"/>
  <c r="Q63" i="14"/>
  <c r="F128" i="14" s="1"/>
  <c r="Y63" i="14"/>
  <c r="F130" i="14" s="1"/>
  <c r="AE65" i="14"/>
  <c r="F188" i="14"/>
  <c r="F189" i="14" s="1"/>
  <c r="BE46" i="14"/>
  <c r="D211" i="14"/>
  <c r="D204" i="14"/>
  <c r="F203" i="14"/>
  <c r="F204" i="14" s="1"/>
  <c r="J28" i="12"/>
  <c r="D44" i="12"/>
  <c r="AF11" i="14"/>
  <c r="E152" i="14"/>
  <c r="D51" i="14"/>
  <c r="E153" i="14"/>
  <c r="H51" i="14"/>
  <c r="E155" i="14"/>
  <c r="P51" i="14"/>
  <c r="E156" i="14"/>
  <c r="T51" i="14"/>
  <c r="E157" i="14"/>
  <c r="X51" i="14"/>
  <c r="E158" i="14"/>
  <c r="AB51" i="14"/>
  <c r="E161" i="14"/>
  <c r="AJ51" i="14"/>
  <c r="E162" i="14"/>
  <c r="AN51" i="14"/>
  <c r="E163" i="14"/>
  <c r="AR51" i="14"/>
  <c r="E164" i="14"/>
  <c r="AV51" i="14"/>
  <c r="E165" i="14"/>
  <c r="AZ51" i="14"/>
  <c r="G176" i="14"/>
  <c r="AF36" i="14"/>
  <c r="G188" i="14"/>
  <c r="D176" i="14"/>
  <c r="D181" i="14"/>
  <c r="D188" i="14"/>
  <c r="G198" i="14"/>
  <c r="G210" i="14"/>
  <c r="AE53" i="14"/>
  <c r="D127" i="14"/>
  <c r="D132" i="14"/>
  <c r="D139" i="14"/>
  <c r="E189" i="14"/>
  <c r="E182" i="14"/>
  <c r="AF48" i="14"/>
  <c r="AF53" i="14"/>
  <c r="E140" i="14"/>
  <c r="E133" i="14"/>
  <c r="AF65" i="14"/>
  <c r="C44" i="7" l="1"/>
  <c r="F44" i="7" s="1"/>
  <c r="BY32" i="3"/>
  <c r="AI22" i="3"/>
  <c r="AI29" i="3"/>
  <c r="BK29" i="3" s="1"/>
  <c r="BN29" i="3" s="1"/>
  <c r="CK32" i="3"/>
  <c r="AI24" i="3"/>
  <c r="BK24" i="3" s="1"/>
  <c r="BN24" i="3" s="1"/>
  <c r="K41" i="12"/>
  <c r="BB17" i="2"/>
  <c r="BP17" i="2" s="1"/>
  <c r="BB12" i="2"/>
  <c r="BP12" i="2" s="1"/>
  <c r="BP9" i="2"/>
  <c r="E211" i="14"/>
  <c r="D154" i="14"/>
  <c r="D160" i="14" s="1"/>
  <c r="I37" i="12"/>
  <c r="J60" i="12"/>
  <c r="K51" i="14"/>
  <c r="I27" i="12"/>
  <c r="H43" i="12"/>
  <c r="K43" i="12" s="1"/>
  <c r="AH11" i="14"/>
  <c r="BJ11" i="14" s="1"/>
  <c r="BC67" i="14"/>
  <c r="C49" i="3"/>
  <c r="F49" i="3" s="1"/>
  <c r="BB20" i="2"/>
  <c r="BP20" i="2" s="1"/>
  <c r="AW51" i="14"/>
  <c r="AW67" i="14" s="1"/>
  <c r="F91" i="14" s="1"/>
  <c r="AL34" i="2"/>
  <c r="F127" i="14"/>
  <c r="I9" i="12"/>
  <c r="H28" i="12"/>
  <c r="I28" i="12" s="1"/>
  <c r="BB47" i="2"/>
  <c r="BP47" i="2" s="1"/>
  <c r="F156" i="14"/>
  <c r="F185" i="13"/>
  <c r="F202" i="13" s="1"/>
  <c r="BB51" i="14"/>
  <c r="BB67" i="14" s="1"/>
  <c r="G92" i="14" s="1"/>
  <c r="J34" i="3"/>
  <c r="AI26" i="3"/>
  <c r="BK26" i="3" s="1"/>
  <c r="BN26" i="3" s="1"/>
  <c r="G185" i="13"/>
  <c r="G202" i="13" s="1"/>
  <c r="C41" i="7"/>
  <c r="C43" i="7"/>
  <c r="F43" i="7" s="1"/>
  <c r="BK51" i="3"/>
  <c r="BN51" i="3" s="1"/>
  <c r="AL51" i="3"/>
  <c r="BK39" i="3"/>
  <c r="BN39" i="3" s="1"/>
  <c r="AL39" i="3"/>
  <c r="AI21" i="3"/>
  <c r="F211" i="13"/>
  <c r="BK31" i="3"/>
  <c r="BN31" i="3" s="1"/>
  <c r="AL31" i="3"/>
  <c r="AP36" i="3"/>
  <c r="BG36" i="3"/>
  <c r="BJ36" i="3" s="1"/>
  <c r="AL29" i="3"/>
  <c r="AI47" i="3"/>
  <c r="BK46" i="3"/>
  <c r="BN46" i="3" s="1"/>
  <c r="AL46" i="3"/>
  <c r="AI45" i="3"/>
  <c r="F44" i="3"/>
  <c r="AI44" i="3"/>
  <c r="AI43" i="3"/>
  <c r="AI42" i="3"/>
  <c r="K31" i="12"/>
  <c r="I31" i="12"/>
  <c r="AI15" i="3"/>
  <c r="F42" i="7"/>
  <c r="E42" i="7"/>
  <c r="AI41" i="3"/>
  <c r="AI40" i="3"/>
  <c r="AI35" i="3"/>
  <c r="BK34" i="3"/>
  <c r="BN34" i="3" s="1"/>
  <c r="AL34" i="3"/>
  <c r="AI30" i="3"/>
  <c r="AI28" i="3"/>
  <c r="AP52" i="3"/>
  <c r="BG52" i="3"/>
  <c r="BJ52" i="3" s="1"/>
  <c r="AP49" i="3"/>
  <c r="BG49" i="3"/>
  <c r="BJ49" i="3" s="1"/>
  <c r="AP32" i="3"/>
  <c r="BG32" i="3"/>
  <c r="BJ32" i="3" s="1"/>
  <c r="J44" i="12"/>
  <c r="F52" i="3"/>
  <c r="F36" i="3"/>
  <c r="G211" i="13"/>
  <c r="BK22" i="3"/>
  <c r="BN22" i="3" s="1"/>
  <c r="AL22" i="3"/>
  <c r="F7" i="3"/>
  <c r="AI7" i="3"/>
  <c r="BK7" i="3" s="1"/>
  <c r="F48" i="3"/>
  <c r="AI48" i="3"/>
  <c r="AI25" i="3"/>
  <c r="AI23" i="3"/>
  <c r="AI18" i="3"/>
  <c r="AI17" i="3"/>
  <c r="AI10" i="3"/>
  <c r="J7" i="3"/>
  <c r="K7" i="12"/>
  <c r="I7" i="12"/>
  <c r="AI9" i="3"/>
  <c r="K35" i="12"/>
  <c r="I35" i="12"/>
  <c r="AI27" i="3"/>
  <c r="AI16" i="3"/>
  <c r="AI14" i="3"/>
  <c r="AI13" i="3"/>
  <c r="AI12" i="3"/>
  <c r="AI11" i="3"/>
  <c r="AI8" i="3"/>
  <c r="BP36" i="3"/>
  <c r="R49" i="3"/>
  <c r="BP49" i="3"/>
  <c r="G139" i="14"/>
  <c r="F78" i="13"/>
  <c r="F95" i="13" s="1"/>
  <c r="F104" i="13" s="1"/>
  <c r="G132" i="14"/>
  <c r="G127" i="14"/>
  <c r="AF66" i="14"/>
  <c r="BH65" i="14"/>
  <c r="BH66" i="14" s="1"/>
  <c r="AF50" i="14"/>
  <c r="J204" i="14" s="1"/>
  <c r="J205" i="14" s="1"/>
  <c r="BH48" i="14"/>
  <c r="BH50" i="14" s="1"/>
  <c r="E213" i="14" s="1"/>
  <c r="E214" i="14" s="1"/>
  <c r="AE63" i="14"/>
  <c r="I133" i="14" s="1"/>
  <c r="BG53" i="14"/>
  <c r="BG63" i="14" s="1"/>
  <c r="D142" i="14" s="1"/>
  <c r="G204" i="14"/>
  <c r="G211" i="14"/>
  <c r="G182" i="14"/>
  <c r="G189" i="14"/>
  <c r="E166" i="14"/>
  <c r="E159" i="14"/>
  <c r="E154" i="14"/>
  <c r="F211" i="14"/>
  <c r="D115" i="14"/>
  <c r="AY67" i="14"/>
  <c r="D92" i="14" s="1"/>
  <c r="D113" i="14"/>
  <c r="AQ67" i="14"/>
  <c r="D90" i="14" s="1"/>
  <c r="D111" i="14"/>
  <c r="AI67" i="14"/>
  <c r="D88" i="14" s="1"/>
  <c r="D107" i="14"/>
  <c r="W67" i="14"/>
  <c r="D84" i="14" s="1"/>
  <c r="D105" i="14"/>
  <c r="O67" i="14"/>
  <c r="D82" i="14" s="1"/>
  <c r="D102" i="14"/>
  <c r="C67" i="14"/>
  <c r="D79" i="14" s="1"/>
  <c r="AE34" i="14"/>
  <c r="BG11" i="14"/>
  <c r="BG34" i="14" s="1"/>
  <c r="F60" i="12"/>
  <c r="F44" i="12"/>
  <c r="AH60" i="14"/>
  <c r="BJ60" i="14" s="1"/>
  <c r="AH54" i="14"/>
  <c r="BJ54" i="14" s="1"/>
  <c r="BB42" i="2"/>
  <c r="BP42" i="2" s="1"/>
  <c r="AG53" i="14"/>
  <c r="AK51" i="2"/>
  <c r="BA41" i="2"/>
  <c r="BA51" i="2" s="1"/>
  <c r="F106" i="13" s="1"/>
  <c r="AG36" i="14"/>
  <c r="AK34" i="2"/>
  <c r="BA23" i="2"/>
  <c r="BA34" i="2" s="1"/>
  <c r="F213" i="13" s="1"/>
  <c r="AH30" i="14"/>
  <c r="BJ30" i="14" s="1"/>
  <c r="BB19" i="2"/>
  <c r="BP19" i="2" s="1"/>
  <c r="AH26" i="14"/>
  <c r="BJ26" i="14" s="1"/>
  <c r="BB18" i="2"/>
  <c r="BP18" i="2" s="1"/>
  <c r="AH22" i="14"/>
  <c r="BJ22" i="14" s="1"/>
  <c r="AH17" i="14"/>
  <c r="BJ17" i="14" s="1"/>
  <c r="BB15" i="2"/>
  <c r="BP15" i="2" s="1"/>
  <c r="BF51" i="14"/>
  <c r="BF67" i="14" s="1"/>
  <c r="D114" i="14"/>
  <c r="AU67" i="14"/>
  <c r="D91" i="14" s="1"/>
  <c r="D106" i="14"/>
  <c r="S67" i="14"/>
  <c r="D83" i="14" s="1"/>
  <c r="D103" i="14"/>
  <c r="G67" i="14"/>
  <c r="D80" i="14" s="1"/>
  <c r="G114" i="14"/>
  <c r="AX67" i="14"/>
  <c r="G91" i="14" s="1"/>
  <c r="G113" i="14"/>
  <c r="AT67" i="14"/>
  <c r="G90" i="14" s="1"/>
  <c r="G112" i="14"/>
  <c r="AP67" i="14"/>
  <c r="G89" i="14" s="1"/>
  <c r="G111" i="14"/>
  <c r="AL67" i="14"/>
  <c r="G88" i="14" s="1"/>
  <c r="F157" i="14"/>
  <c r="Y51" i="14"/>
  <c r="K67" i="14"/>
  <c r="CK36" i="3"/>
  <c r="F166" i="14"/>
  <c r="G159" i="14"/>
  <c r="G154" i="14"/>
  <c r="AH61" i="14"/>
  <c r="BJ61" i="14" s="1"/>
  <c r="BB49" i="2"/>
  <c r="BP49" i="2" s="1"/>
  <c r="K48" i="12"/>
  <c r="I48" i="12"/>
  <c r="K38" i="12"/>
  <c r="I38" i="12"/>
  <c r="AH38" i="14"/>
  <c r="BJ38" i="14" s="1"/>
  <c r="BB25" i="2"/>
  <c r="BP25" i="2" s="1"/>
  <c r="D21" i="7"/>
  <c r="AH25" i="14"/>
  <c r="BJ25" i="14" s="1"/>
  <c r="AH16" i="14"/>
  <c r="BJ16" i="14" s="1"/>
  <c r="BB14" i="2"/>
  <c r="BP14" i="2" s="1"/>
  <c r="AG11" i="14"/>
  <c r="BA9" i="2"/>
  <c r="U67" i="14"/>
  <c r="F83" i="14" s="1"/>
  <c r="F106" i="14"/>
  <c r="H59" i="12"/>
  <c r="K58" i="12"/>
  <c r="I58" i="12"/>
  <c r="K50" i="12"/>
  <c r="I50" i="12"/>
  <c r="G49" i="3"/>
  <c r="J49" i="3" s="1"/>
  <c r="J39" i="3"/>
  <c r="G36" i="3"/>
  <c r="J36" i="3" s="1"/>
  <c r="K32" i="12"/>
  <c r="I32" i="12"/>
  <c r="D48" i="7"/>
  <c r="D51" i="7"/>
  <c r="D52" i="7" s="1"/>
  <c r="D17" i="7"/>
  <c r="BE51" i="14"/>
  <c r="BE67" i="14" s="1"/>
  <c r="F11" i="7"/>
  <c r="AF63" i="14"/>
  <c r="J133" i="14" s="1"/>
  <c r="J134" i="14" s="1"/>
  <c r="BH53" i="14"/>
  <c r="BH63" i="14" s="1"/>
  <c r="E142" i="14" s="1"/>
  <c r="E143" i="14" s="1"/>
  <c r="D140" i="14"/>
  <c r="D133" i="14"/>
  <c r="D189" i="14"/>
  <c r="D182" i="14"/>
  <c r="AF46" i="14"/>
  <c r="J182" i="14" s="1"/>
  <c r="J183" i="14" s="1"/>
  <c r="BH36" i="14"/>
  <c r="BH46" i="14" s="1"/>
  <c r="E190" i="14" s="1"/>
  <c r="E191" i="14" s="1"/>
  <c r="E115" i="14"/>
  <c r="AZ67" i="14"/>
  <c r="E92" i="14" s="1"/>
  <c r="E114" i="14"/>
  <c r="AV67" i="14"/>
  <c r="E91" i="14" s="1"/>
  <c r="E113" i="14"/>
  <c r="AR67" i="14"/>
  <c r="E90" i="14" s="1"/>
  <c r="E112" i="14"/>
  <c r="AN67" i="14"/>
  <c r="E89" i="14" s="1"/>
  <c r="E111" i="14"/>
  <c r="E116" i="14" s="1"/>
  <c r="AJ67" i="14"/>
  <c r="E88" i="14" s="1"/>
  <c r="E93" i="14" s="1"/>
  <c r="E108" i="14"/>
  <c r="AB67" i="14"/>
  <c r="E85" i="14" s="1"/>
  <c r="E107" i="14"/>
  <c r="X67" i="14"/>
  <c r="E84" i="14" s="1"/>
  <c r="E106" i="14"/>
  <c r="T67" i="14"/>
  <c r="E83" i="14" s="1"/>
  <c r="E105" i="14"/>
  <c r="E109" i="14" s="1"/>
  <c r="P67" i="14"/>
  <c r="E82" i="14" s="1"/>
  <c r="E86" i="14" s="1"/>
  <c r="E103" i="14"/>
  <c r="H67" i="14"/>
  <c r="E80" i="14" s="1"/>
  <c r="E102" i="14"/>
  <c r="E104" i="14" s="1"/>
  <c r="D67" i="14"/>
  <c r="E79" i="14" s="1"/>
  <c r="E81" i="14" s="1"/>
  <c r="AF34" i="14"/>
  <c r="BH11" i="14"/>
  <c r="BH34" i="14" s="1"/>
  <c r="AE66" i="14"/>
  <c r="BG65" i="14"/>
  <c r="BG66" i="14" s="1"/>
  <c r="F132" i="14"/>
  <c r="BG48" i="14"/>
  <c r="BG50" i="14" s="1"/>
  <c r="D213" i="14" s="1"/>
  <c r="D214" i="14" s="1"/>
  <c r="AE50" i="14"/>
  <c r="I204" i="14" s="1"/>
  <c r="I205" i="14" s="1"/>
  <c r="D166" i="14"/>
  <c r="D159" i="14"/>
  <c r="D167" i="14" s="1"/>
  <c r="AH56" i="14"/>
  <c r="BJ56" i="14" s="1"/>
  <c r="BB44" i="2"/>
  <c r="BP44" i="2" s="1"/>
  <c r="AH48" i="14"/>
  <c r="AL38" i="2"/>
  <c r="BB36" i="2"/>
  <c r="AH32" i="14"/>
  <c r="BJ32" i="14" s="1"/>
  <c r="BB29" i="2"/>
  <c r="BP29" i="2" s="1"/>
  <c r="AH28" i="14"/>
  <c r="BJ28" i="14" s="1"/>
  <c r="AH24" i="14"/>
  <c r="BJ24" i="14" s="1"/>
  <c r="AH20" i="14"/>
  <c r="BJ20" i="14" s="1"/>
  <c r="AH15" i="14"/>
  <c r="BJ15" i="14" s="1"/>
  <c r="BB13" i="2"/>
  <c r="BP13" i="2" s="1"/>
  <c r="G166" i="14"/>
  <c r="F155" i="14"/>
  <c r="Q51" i="14"/>
  <c r="E51" i="14"/>
  <c r="F152" i="14"/>
  <c r="F154" i="14" s="1"/>
  <c r="D14" i="7"/>
  <c r="AE46" i="14"/>
  <c r="I182" i="14" s="1"/>
  <c r="I183" i="14" s="1"/>
  <c r="BG36" i="14"/>
  <c r="BG46" i="14" s="1"/>
  <c r="D190" i="14" s="1"/>
  <c r="D191" i="14" s="1"/>
  <c r="AO67" i="14"/>
  <c r="F89" i="14" s="1"/>
  <c r="F112" i="14"/>
  <c r="D112" i="14"/>
  <c r="AM67" i="14"/>
  <c r="D89" i="14" s="1"/>
  <c r="D108" i="14"/>
  <c r="AA67" i="14"/>
  <c r="D85" i="14" s="1"/>
  <c r="F115" i="14"/>
  <c r="BA67" i="14"/>
  <c r="F92" i="14" s="1"/>
  <c r="F113" i="14"/>
  <c r="AS67" i="14"/>
  <c r="F90" i="14" s="1"/>
  <c r="AK67" i="14"/>
  <c r="F88" i="14" s="1"/>
  <c r="F111" i="14"/>
  <c r="G108" i="14"/>
  <c r="AD67" i="14"/>
  <c r="G85" i="14" s="1"/>
  <c r="G107" i="14"/>
  <c r="Z67" i="14"/>
  <c r="G84" i="14" s="1"/>
  <c r="G106" i="14"/>
  <c r="V67" i="14"/>
  <c r="G83" i="14" s="1"/>
  <c r="G105" i="14"/>
  <c r="G109" i="14" s="1"/>
  <c r="R67" i="14"/>
  <c r="G82" i="14" s="1"/>
  <c r="G86" i="14" s="1"/>
  <c r="G103" i="14"/>
  <c r="J67" i="14"/>
  <c r="G80" i="14" s="1"/>
  <c r="G102" i="14"/>
  <c r="G104" i="14" s="1"/>
  <c r="F67" i="14"/>
  <c r="G79" i="14" s="1"/>
  <c r="G81" i="14" s="1"/>
  <c r="I43" i="12"/>
  <c r="G32" i="3"/>
  <c r="J32" i="3" s="1"/>
  <c r="J21" i="3"/>
  <c r="AH65" i="14"/>
  <c r="AL54" i="2"/>
  <c r="BB53" i="2"/>
  <c r="AG66" i="14"/>
  <c r="BI65" i="14"/>
  <c r="BI66" i="14" s="1"/>
  <c r="K52" i="12"/>
  <c r="I52" i="12"/>
  <c r="AH57" i="14"/>
  <c r="BJ57" i="14" s="1"/>
  <c r="BB45" i="2"/>
  <c r="BP45" i="2" s="1"/>
  <c r="AH53" i="14"/>
  <c r="AL51" i="2"/>
  <c r="BB41" i="2"/>
  <c r="K42" i="12"/>
  <c r="I42" i="12"/>
  <c r="AH42" i="14"/>
  <c r="BJ42" i="14" s="1"/>
  <c r="BB30" i="2"/>
  <c r="BP30" i="2" s="1"/>
  <c r="K34" i="12"/>
  <c r="I34" i="12"/>
  <c r="BP23" i="2"/>
  <c r="BO34" i="2"/>
  <c r="H39" i="12"/>
  <c r="K30" i="12"/>
  <c r="I30" i="12"/>
  <c r="AH29" i="14"/>
  <c r="BJ29" i="14" s="1"/>
  <c r="AH21" i="14"/>
  <c r="BJ21" i="14" s="1"/>
  <c r="AH12" i="14"/>
  <c r="BJ12" i="14" s="1"/>
  <c r="BB10" i="2"/>
  <c r="F114" i="14"/>
  <c r="AC67" i="14"/>
  <c r="F85" i="14" s="1"/>
  <c r="F108" i="14"/>
  <c r="F103" i="14"/>
  <c r="I67" i="14"/>
  <c r="F80" i="14" s="1"/>
  <c r="C32" i="3"/>
  <c r="F21" i="3"/>
  <c r="BJ7" i="3"/>
  <c r="G52" i="3"/>
  <c r="J52" i="3" s="1"/>
  <c r="J51" i="3"/>
  <c r="K54" i="12"/>
  <c r="I54" i="12"/>
  <c r="K46" i="12"/>
  <c r="I46" i="12"/>
  <c r="H56" i="12"/>
  <c r="K36" i="12"/>
  <c r="I36" i="12"/>
  <c r="BJ36" i="14"/>
  <c r="K8" i="12"/>
  <c r="I8" i="12"/>
  <c r="BA38" i="2"/>
  <c r="F247" i="13" s="1"/>
  <c r="F248" i="13" s="1"/>
  <c r="AG50" i="14"/>
  <c r="K204" i="14" s="1"/>
  <c r="K205" i="14" s="1"/>
  <c r="BI48" i="14"/>
  <c r="BI50" i="14" s="1"/>
  <c r="F213" i="14" s="1"/>
  <c r="BP32" i="3"/>
  <c r="E44" i="7" l="1"/>
  <c r="E43" i="7"/>
  <c r="C45" i="7"/>
  <c r="E45" i="7" s="1"/>
  <c r="AL24" i="3"/>
  <c r="K28" i="12"/>
  <c r="AH46" i="14"/>
  <c r="L182" i="14" s="1"/>
  <c r="L183" i="14" s="1"/>
  <c r="F140" i="14"/>
  <c r="G115" i="14"/>
  <c r="G116" i="14" s="1"/>
  <c r="G117" i="14" s="1"/>
  <c r="AL26" i="3"/>
  <c r="F214" i="14"/>
  <c r="F159" i="14"/>
  <c r="F160" i="14" s="1"/>
  <c r="F133" i="14"/>
  <c r="AL7" i="3"/>
  <c r="G93" i="14"/>
  <c r="G94" i="14" s="1"/>
  <c r="F214" i="13"/>
  <c r="E41" i="7"/>
  <c r="F41" i="7"/>
  <c r="F45" i="7" s="1"/>
  <c r="F32" i="3"/>
  <c r="AI32" i="3"/>
  <c r="BK8" i="3"/>
  <c r="BN8" i="3" s="1"/>
  <c r="AL8" i="3"/>
  <c r="BK12" i="3"/>
  <c r="BN12" i="3" s="1"/>
  <c r="AL12" i="3"/>
  <c r="BK14" i="3"/>
  <c r="BN14" i="3" s="1"/>
  <c r="AL14" i="3"/>
  <c r="BK9" i="3"/>
  <c r="BN9" i="3" s="1"/>
  <c r="AL9" i="3"/>
  <c r="BK18" i="3"/>
  <c r="BN18" i="3" s="1"/>
  <c r="AL18" i="3"/>
  <c r="BK25" i="3"/>
  <c r="BN25" i="3" s="1"/>
  <c r="AL25" i="3"/>
  <c r="AI36" i="3"/>
  <c r="AI52" i="3"/>
  <c r="BK28" i="3"/>
  <c r="BN28" i="3" s="1"/>
  <c r="AL28" i="3"/>
  <c r="BK35" i="3"/>
  <c r="BN35" i="3" s="1"/>
  <c r="AL35" i="3"/>
  <c r="BK41" i="3"/>
  <c r="BN41" i="3" s="1"/>
  <c r="AL41" i="3"/>
  <c r="BK42" i="3"/>
  <c r="BN42" i="3" s="1"/>
  <c r="AL42" i="3"/>
  <c r="BK44" i="3"/>
  <c r="BN44" i="3" s="1"/>
  <c r="AL44" i="3"/>
  <c r="BK45" i="3"/>
  <c r="BN45" i="3" s="1"/>
  <c r="AL45" i="3"/>
  <c r="BK21" i="3"/>
  <c r="BN21" i="3" s="1"/>
  <c r="AL21" i="3"/>
  <c r="AI49" i="3"/>
  <c r="BK49" i="3" s="1"/>
  <c r="BN49" i="3" s="1"/>
  <c r="BK11" i="3"/>
  <c r="BN11" i="3" s="1"/>
  <c r="AL11" i="3"/>
  <c r="BK13" i="3"/>
  <c r="BN13" i="3" s="1"/>
  <c r="AL13" i="3"/>
  <c r="BK16" i="3"/>
  <c r="BN16" i="3" s="1"/>
  <c r="AL16" i="3"/>
  <c r="BK27" i="3"/>
  <c r="BN27" i="3" s="1"/>
  <c r="AL27" i="3"/>
  <c r="BK10" i="3"/>
  <c r="BN10" i="3" s="1"/>
  <c r="AL10" i="3"/>
  <c r="BK17" i="3"/>
  <c r="BN17" i="3" s="1"/>
  <c r="AL17" i="3"/>
  <c r="BK23" i="3"/>
  <c r="BN23" i="3" s="1"/>
  <c r="AL23" i="3"/>
  <c r="BK48" i="3"/>
  <c r="BN48" i="3" s="1"/>
  <c r="AL48" i="3"/>
  <c r="BK30" i="3"/>
  <c r="BN30" i="3" s="1"/>
  <c r="AL30" i="3"/>
  <c r="BK40" i="3"/>
  <c r="BN40" i="3" s="1"/>
  <c r="AL40" i="3"/>
  <c r="BK15" i="3"/>
  <c r="BN15" i="3" s="1"/>
  <c r="AL15" i="3"/>
  <c r="BK43" i="3"/>
  <c r="BN43" i="3" s="1"/>
  <c r="AL43" i="3"/>
  <c r="BK47" i="3"/>
  <c r="BN47" i="3" s="1"/>
  <c r="AL47" i="3"/>
  <c r="BJ46" i="14"/>
  <c r="G190" i="14" s="1"/>
  <c r="G191" i="14" s="1"/>
  <c r="BP10" i="2"/>
  <c r="G133" i="14"/>
  <c r="F107" i="13"/>
  <c r="G140" i="14"/>
  <c r="K56" i="12"/>
  <c r="I56" i="12"/>
  <c r="K39" i="12"/>
  <c r="I39" i="12"/>
  <c r="BB51" i="2"/>
  <c r="BP41" i="2"/>
  <c r="AH66" i="14"/>
  <c r="BJ65" i="14"/>
  <c r="BJ66" i="14" s="1"/>
  <c r="G110" i="14"/>
  <c r="F93" i="14"/>
  <c r="F105" i="14"/>
  <c r="Q67" i="14"/>
  <c r="F82" i="14" s="1"/>
  <c r="H44" i="12"/>
  <c r="AH50" i="14"/>
  <c r="L204" i="14" s="1"/>
  <c r="L205" i="14" s="1"/>
  <c r="BJ48" i="14"/>
  <c r="BJ50" i="14" s="1"/>
  <c r="G213" i="14" s="1"/>
  <c r="G214" i="14" s="1"/>
  <c r="E168" i="14"/>
  <c r="BH51" i="14"/>
  <c r="E94" i="14"/>
  <c r="E87" i="14"/>
  <c r="AH34" i="14"/>
  <c r="BN7" i="3"/>
  <c r="BB34" i="2"/>
  <c r="G213" i="13" s="1"/>
  <c r="G214" i="13" s="1"/>
  <c r="F107" i="14"/>
  <c r="Y67" i="14"/>
  <c r="F84" i="14" s="1"/>
  <c r="BI53" i="14"/>
  <c r="BI63" i="14" s="1"/>
  <c r="F142" i="14" s="1"/>
  <c r="AG63" i="14"/>
  <c r="K133" i="14" s="1"/>
  <c r="D168" i="14"/>
  <c r="D169" i="14" s="1"/>
  <c r="BG51" i="14"/>
  <c r="D81" i="14"/>
  <c r="D86" i="14"/>
  <c r="D93" i="14"/>
  <c r="D143" i="14"/>
  <c r="AH63" i="14"/>
  <c r="L133" i="14" s="1"/>
  <c r="BJ53" i="14"/>
  <c r="BJ63" i="14" s="1"/>
  <c r="G142" i="14" s="1"/>
  <c r="BB54" i="2"/>
  <c r="BP53" i="2"/>
  <c r="G87" i="14"/>
  <c r="F116" i="14"/>
  <c r="E67" i="14"/>
  <c r="F79" i="14" s="1"/>
  <c r="F81" i="14" s="1"/>
  <c r="F102" i="14"/>
  <c r="F104" i="14" s="1"/>
  <c r="H60" i="12"/>
  <c r="BB38" i="2"/>
  <c r="BP36" i="2"/>
  <c r="J160" i="14"/>
  <c r="AF51" i="14"/>
  <c r="E117" i="14"/>
  <c r="E110" i="14"/>
  <c r="BJ34" i="14"/>
  <c r="K59" i="12"/>
  <c r="I59" i="12"/>
  <c r="BI11" i="14"/>
  <c r="BI34" i="14" s="1"/>
  <c r="AG34" i="14"/>
  <c r="G160" i="14"/>
  <c r="G167" i="14"/>
  <c r="AG46" i="14"/>
  <c r="K182" i="14" s="1"/>
  <c r="K183" i="14" s="1"/>
  <c r="BI36" i="14"/>
  <c r="BI46" i="14" s="1"/>
  <c r="F190" i="14" s="1"/>
  <c r="F191" i="14" s="1"/>
  <c r="I160" i="14"/>
  <c r="I161" i="14" s="1"/>
  <c r="AE51" i="14"/>
  <c r="D104" i="14"/>
  <c r="D109" i="14"/>
  <c r="D116" i="14"/>
  <c r="E167" i="14"/>
  <c r="E160" i="14"/>
  <c r="I134" i="14"/>
  <c r="F143" i="14" l="1"/>
  <c r="F167" i="14"/>
  <c r="AL49" i="3"/>
  <c r="G143" i="14"/>
  <c r="K134" i="14"/>
  <c r="BK52" i="3"/>
  <c r="BN52" i="3" s="1"/>
  <c r="AL52" i="3"/>
  <c r="BK32" i="3"/>
  <c r="BN32" i="3" s="1"/>
  <c r="AL32" i="3"/>
  <c r="BK36" i="3"/>
  <c r="BN36" i="3" s="1"/>
  <c r="AL36" i="3"/>
  <c r="L134" i="14"/>
  <c r="BP34" i="2"/>
  <c r="D117" i="14"/>
  <c r="D110" i="14"/>
  <c r="F168" i="14"/>
  <c r="BI51" i="14"/>
  <c r="G168" i="14"/>
  <c r="G169" i="14" s="1"/>
  <c r="BJ51" i="14"/>
  <c r="J161" i="14"/>
  <c r="K60" i="12"/>
  <c r="I60" i="12"/>
  <c r="D94" i="14"/>
  <c r="D87" i="14"/>
  <c r="L160" i="14"/>
  <c r="L161" i="14" s="1"/>
  <c r="AH51" i="14"/>
  <c r="C12" i="7"/>
  <c r="E119" i="14"/>
  <c r="E120" i="14" s="1"/>
  <c r="BH67" i="14"/>
  <c r="E96" i="14" s="1"/>
  <c r="E97" i="14" s="1"/>
  <c r="K44" i="12"/>
  <c r="I44" i="12"/>
  <c r="F109" i="14"/>
  <c r="F110" i="14" s="1"/>
  <c r="I110" i="14"/>
  <c r="I111" i="14" s="1"/>
  <c r="AE67" i="14"/>
  <c r="I87" i="14" s="1"/>
  <c r="K160" i="14"/>
  <c r="K161" i="14" s="1"/>
  <c r="AG51" i="14"/>
  <c r="J110" i="14"/>
  <c r="J111" i="14" s="1"/>
  <c r="AF67" i="14"/>
  <c r="J87" i="14" s="1"/>
  <c r="J88" i="14" s="1"/>
  <c r="G247" i="13"/>
  <c r="G248" i="13" s="1"/>
  <c r="BP38" i="2"/>
  <c r="G140" i="13"/>
  <c r="G141" i="13" s="1"/>
  <c r="BP54" i="2"/>
  <c r="D119" i="14"/>
  <c r="D120" i="14" s="1"/>
  <c r="BG67" i="14"/>
  <c r="D96" i="14" s="1"/>
  <c r="E169" i="14"/>
  <c r="F86" i="14"/>
  <c r="F94" i="14" s="1"/>
  <c r="G106" i="13"/>
  <c r="G107" i="13" s="1"/>
  <c r="BP51" i="2"/>
  <c r="F169" i="14" l="1"/>
  <c r="I88" i="14"/>
  <c r="D97" i="14"/>
  <c r="F117" i="14"/>
  <c r="C15" i="7"/>
  <c r="F12" i="7"/>
  <c r="E12" i="7"/>
  <c r="C13" i="7"/>
  <c r="F87" i="14"/>
  <c r="BI67" i="14"/>
  <c r="F96" i="14" s="1"/>
  <c r="F97" i="14" s="1"/>
  <c r="F119" i="14"/>
  <c r="F120" i="14" s="1"/>
  <c r="K110" i="14"/>
  <c r="K111" i="14" s="1"/>
  <c r="AG67" i="14"/>
  <c r="K87" i="14" s="1"/>
  <c r="L110" i="14"/>
  <c r="L111" i="14" s="1"/>
  <c r="AH67" i="14"/>
  <c r="L87" i="14" s="1"/>
  <c r="L88" i="14" s="1"/>
  <c r="G119" i="14"/>
  <c r="G120" i="14" s="1"/>
  <c r="BJ67" i="14"/>
  <c r="G96" i="14" s="1"/>
  <c r="G97" i="14" s="1"/>
  <c r="K88" i="14" l="1"/>
  <c r="F15" i="7"/>
  <c r="F13" i="7"/>
  <c r="F14" i="7" s="1"/>
  <c r="C14" i="7"/>
  <c r="E13" i="7"/>
  <c r="L37" i="3"/>
  <c r="L19" i="3"/>
  <c r="L53" i="3"/>
  <c r="AZ53" i="3"/>
  <c r="AZ19" i="3"/>
  <c r="AZ37" i="3"/>
  <c r="E38" i="7"/>
  <c r="C39" i="7"/>
  <c r="F38" i="7"/>
  <c r="C27" i="7"/>
  <c r="E26" i="7"/>
  <c r="P37" i="3"/>
  <c r="P19" i="3"/>
  <c r="P53" i="3"/>
  <c r="AR37" i="3"/>
  <c r="AR19" i="3"/>
  <c r="AR53" i="3"/>
  <c r="BP39" i="2"/>
  <c r="E28" i="7"/>
  <c r="C29" i="7"/>
  <c r="F36" i="7"/>
  <c r="E36" i="7"/>
  <c r="C37" i="7"/>
  <c r="O37" i="3"/>
  <c r="O19" i="3"/>
  <c r="O53" i="3"/>
  <c r="AD19" i="3"/>
  <c r="AF37" i="3"/>
  <c r="AF53" i="3"/>
  <c r="AF19" i="3"/>
  <c r="AM55" i="2"/>
  <c r="F62" i="13"/>
  <c r="AU53" i="3"/>
  <c r="AU19" i="3"/>
  <c r="AU37" i="3"/>
  <c r="K53" i="3"/>
  <c r="K37" i="3"/>
  <c r="K19" i="3"/>
  <c r="J19" i="3"/>
  <c r="G159" i="13"/>
  <c r="E47" i="7"/>
  <c r="C48" i="7"/>
  <c r="BP19" i="3"/>
  <c r="BN19" i="3"/>
  <c r="AM39" i="2"/>
  <c r="F169" i="13"/>
  <c r="AM21" i="2"/>
  <c r="F163" i="13"/>
  <c r="BP37" i="3"/>
  <c r="BN37" i="3"/>
  <c r="CC54" i="3"/>
  <c r="CC53" i="3"/>
  <c r="F19" i="3"/>
  <c r="CF53" i="3"/>
  <c r="CF54" i="3"/>
  <c r="CB54" i="3"/>
  <c r="AE53" i="3"/>
  <c r="AE19" i="3"/>
  <c r="AE37" i="3"/>
  <c r="AQ53" i="3"/>
  <c r="AQ37" i="3"/>
  <c r="AQ19" i="3"/>
  <c r="E24" i="7"/>
  <c r="C25" i="7"/>
  <c r="CJ54" i="3"/>
  <c r="F48" i="13"/>
  <c r="G160" i="13"/>
  <c r="X53" i="3"/>
  <c r="X19" i="3"/>
  <c r="X37" i="3"/>
  <c r="G155" i="13"/>
  <c r="E18" i="7"/>
  <c r="C19" i="7"/>
  <c r="G37" i="3"/>
  <c r="G53" i="3"/>
  <c r="G19" i="3"/>
  <c r="BW53" i="3"/>
  <c r="BW54" i="3"/>
  <c r="BM37" i="3"/>
  <c r="AL37" i="3"/>
  <c r="G68" i="13"/>
  <c r="CC37" i="3"/>
  <c r="CC19" i="3"/>
  <c r="AP19" i="3"/>
  <c r="AA37" i="3"/>
  <c r="AA19" i="3"/>
  <c r="AA53" i="3"/>
  <c r="CK19" i="3"/>
  <c r="BN53" i="3"/>
  <c r="BP53" i="3"/>
  <c r="G24" i="13"/>
  <c r="V53" i="3"/>
  <c r="G175" i="13"/>
  <c r="G26" i="13"/>
  <c r="BZ54" i="3"/>
  <c r="BZ53" i="3"/>
  <c r="F66" i="13"/>
  <c r="F52" i="13"/>
  <c r="G60" i="13"/>
  <c r="G164" i="13"/>
  <c r="F167" i="13"/>
  <c r="R37" i="3"/>
  <c r="F164" i="13"/>
  <c r="F158" i="13"/>
  <c r="AH19" i="3"/>
  <c r="BH19" i="3"/>
  <c r="BY37" i="3"/>
  <c r="BE39" i="2"/>
  <c r="F175" i="13"/>
  <c r="F31" i="7"/>
  <c r="G21" i="13"/>
  <c r="BP21" i="2"/>
  <c r="F160" i="13"/>
  <c r="CD54" i="3"/>
  <c r="AK55" i="2"/>
  <c r="G46" i="13"/>
  <c r="BF19" i="3"/>
  <c r="F59" i="13"/>
  <c r="AX19" i="3"/>
  <c r="G163" i="13"/>
  <c r="BX53" i="3"/>
  <c r="BY53" i="3"/>
  <c r="F67" i="13"/>
  <c r="G167" i="13"/>
  <c r="E32" i="7"/>
  <c r="C33" i="7"/>
  <c r="V19" i="3"/>
  <c r="U53" i="3"/>
  <c r="BD37" i="3"/>
  <c r="BD53" i="3"/>
  <c r="BD19" i="3"/>
  <c r="E30" i="7"/>
  <c r="C31" i="7"/>
  <c r="F30" i="7"/>
  <c r="CK53" i="3"/>
  <c r="CJ53" i="3"/>
  <c r="CL53" i="3"/>
  <c r="S53" i="3"/>
  <c r="S37" i="3"/>
  <c r="S19" i="3"/>
  <c r="BC37" i="3"/>
  <c r="BC19" i="3"/>
  <c r="BC53" i="3"/>
  <c r="AV53" i="3"/>
  <c r="AV37" i="3"/>
  <c r="AV19" i="3"/>
  <c r="AY37" i="3"/>
  <c r="AY53" i="3"/>
  <c r="AY19" i="3"/>
  <c r="F153" i="13"/>
  <c r="BY19" i="3"/>
  <c r="W53" i="3"/>
  <c r="W19" i="3"/>
  <c r="W37" i="3"/>
  <c r="T37" i="3"/>
  <c r="T19" i="3"/>
  <c r="T53" i="3"/>
  <c r="BT54" i="3"/>
  <c r="BT53" i="3"/>
  <c r="G161" i="13"/>
  <c r="AB53" i="3"/>
  <c r="AB19" i="3"/>
  <c r="AB37" i="3"/>
  <c r="F24" i="13"/>
  <c r="E16" i="7"/>
  <c r="C17" i="7"/>
  <c r="F161" i="13"/>
  <c r="H37" i="3"/>
  <c r="H53" i="3"/>
  <c r="H19" i="3"/>
  <c r="E22" i="7"/>
  <c r="C23" i="7"/>
  <c r="CI53" i="3"/>
  <c r="CI19" i="3"/>
  <c r="CI37" i="3"/>
  <c r="CI54" i="3"/>
  <c r="AP37" i="3"/>
  <c r="CJ19" i="3"/>
  <c r="CJ37" i="3"/>
  <c r="CK37" i="3"/>
  <c r="CK54" i="3"/>
  <c r="G172" i="13"/>
  <c r="F176" i="13"/>
  <c r="BW19" i="3"/>
  <c r="BW37" i="3"/>
  <c r="AC53" i="3"/>
  <c r="AD53" i="3"/>
  <c r="AK37" i="3"/>
  <c r="E37" i="3"/>
  <c r="F37" i="3"/>
  <c r="G47" i="13"/>
  <c r="C35" i="7"/>
  <c r="E34" i="7"/>
  <c r="CF19" i="3"/>
  <c r="CF37" i="3"/>
  <c r="CA54" i="3"/>
  <c r="CB37" i="3"/>
  <c r="BG37" i="3"/>
  <c r="F172" i="13"/>
  <c r="C21" i="7"/>
  <c r="E20" i="7"/>
  <c r="BT37" i="3"/>
  <c r="BT19" i="3"/>
  <c r="F51" i="13"/>
  <c r="G65" i="13"/>
  <c r="N19" i="3"/>
  <c r="G54" i="13"/>
  <c r="F60" i="13"/>
  <c r="AI21" i="2"/>
  <c r="AI39" i="2"/>
  <c r="AI55" i="2"/>
  <c r="F57" i="13"/>
  <c r="BE37" i="3"/>
  <c r="BF37" i="3"/>
  <c r="F54" i="13"/>
  <c r="F68" i="13"/>
  <c r="BZ19" i="3"/>
  <c r="BZ37" i="3"/>
  <c r="AG37" i="3"/>
  <c r="AH37" i="3"/>
  <c r="G16" i="13"/>
  <c r="C30" i="7"/>
  <c r="G23" i="13"/>
  <c r="Q55" i="2"/>
  <c r="F16" i="13"/>
  <c r="F18" i="7"/>
  <c r="F19" i="7"/>
  <c r="F174" i="13"/>
  <c r="F49" i="13"/>
  <c r="AT19" i="3"/>
  <c r="F46" i="13"/>
  <c r="BL53" i="3"/>
  <c r="F24" i="7"/>
  <c r="F25" i="7"/>
  <c r="BK53" i="3"/>
  <c r="G51" i="13"/>
  <c r="G66" i="13"/>
  <c r="F47" i="13"/>
  <c r="AX21" i="2"/>
  <c r="AX39" i="2"/>
  <c r="AX55" i="2"/>
  <c r="G32" i="13"/>
  <c r="AY55" i="2"/>
  <c r="BD55" i="2"/>
  <c r="BE55" i="2"/>
  <c r="R55" i="2"/>
  <c r="R21" i="2"/>
  <c r="R39" i="2"/>
  <c r="G52" i="13"/>
  <c r="G166" i="13"/>
  <c r="G165" i="13"/>
  <c r="G171" i="13"/>
  <c r="G176" i="13"/>
  <c r="AW37" i="3"/>
  <c r="AX37" i="3"/>
  <c r="F162" i="13"/>
  <c r="F65" i="13"/>
  <c r="I55" i="2"/>
  <c r="G59" i="13"/>
  <c r="AH21" i="2"/>
  <c r="AH39" i="2"/>
  <c r="AH55" i="2"/>
  <c r="AL53" i="3"/>
  <c r="BM53" i="3"/>
  <c r="BE21" i="2"/>
  <c r="BO21" i="2"/>
  <c r="BO39" i="2"/>
  <c r="BO55" i="2"/>
  <c r="BP55" i="2"/>
  <c r="Z19" i="3"/>
  <c r="G22" i="13"/>
  <c r="AK21" i="2"/>
  <c r="AK39" i="2"/>
  <c r="R19" i="3"/>
  <c r="Q37" i="3"/>
  <c r="AM37" i="3"/>
  <c r="BG19" i="3"/>
  <c r="G173" i="13"/>
  <c r="CH54" i="3"/>
  <c r="G158" i="13"/>
  <c r="AY39" i="2"/>
  <c r="AY21" i="2"/>
  <c r="G62" i="13"/>
  <c r="F165" i="13"/>
  <c r="AW19" i="3"/>
  <c r="AW53" i="3"/>
  <c r="AX53" i="3"/>
  <c r="G55" i="13"/>
  <c r="F53" i="13"/>
  <c r="F166" i="13"/>
  <c r="G69" i="13"/>
  <c r="F20" i="13"/>
  <c r="BM19" i="3"/>
  <c r="AK19" i="3"/>
  <c r="AL19" i="3"/>
  <c r="I37" i="3"/>
  <c r="J37" i="3"/>
  <c r="I39" i="2"/>
  <c r="I21" i="2"/>
  <c r="U21" i="2"/>
  <c r="U39" i="2"/>
  <c r="U55" i="2"/>
  <c r="F18" i="13"/>
  <c r="BV19" i="3"/>
  <c r="AC21" i="2"/>
  <c r="AC39" i="2"/>
  <c r="AC55" i="2"/>
  <c r="F21" i="13"/>
  <c r="F177" i="13"/>
  <c r="BV37" i="3"/>
  <c r="F154" i="13"/>
  <c r="G154" i="13"/>
  <c r="AW21" i="2"/>
  <c r="AW39" i="2"/>
  <c r="AW55" i="2"/>
  <c r="F32" i="13"/>
  <c r="AQ21" i="2"/>
  <c r="AQ39" i="2"/>
  <c r="AQ55" i="2"/>
  <c r="F29" i="13"/>
  <c r="F173" i="13"/>
  <c r="BH21" i="2"/>
  <c r="BH39" i="2"/>
  <c r="BH55" i="2"/>
  <c r="AM19" i="3"/>
  <c r="AM53" i="3"/>
  <c r="BG53" i="3"/>
  <c r="AG21" i="2"/>
  <c r="AG39" i="2"/>
  <c r="AG55" i="2"/>
  <c r="F23" i="13"/>
  <c r="C53" i="3"/>
  <c r="AI53" i="3"/>
  <c r="AU21" i="2"/>
  <c r="AU39" i="2"/>
  <c r="AU55" i="2"/>
  <c r="F31" i="13"/>
  <c r="AJ21" i="2"/>
  <c r="AJ39" i="2"/>
  <c r="AJ55" i="2"/>
  <c r="C32" i="7"/>
  <c r="F32" i="7"/>
  <c r="F33" i="7"/>
  <c r="BL37" i="3"/>
  <c r="F159" i="13"/>
  <c r="Q39" i="2"/>
  <c r="Q21" i="2"/>
  <c r="AK53" i="3"/>
  <c r="E19" i="3"/>
  <c r="E53" i="3"/>
  <c r="F53" i="3"/>
  <c r="BD39" i="2"/>
  <c r="BD21" i="2"/>
  <c r="G177" i="13"/>
  <c r="F171" i="13"/>
  <c r="G156" i="13"/>
  <c r="F19" i="13"/>
  <c r="G169" i="13"/>
  <c r="P21" i="2"/>
  <c r="P39" i="2"/>
  <c r="P55" i="2"/>
  <c r="G15" i="13"/>
  <c r="F155" i="13"/>
  <c r="F58" i="13"/>
  <c r="BJ21" i="2"/>
  <c r="BJ39" i="2"/>
  <c r="BJ55" i="2"/>
  <c r="G162" i="13"/>
  <c r="C24" i="7"/>
  <c r="G20" i="13"/>
  <c r="C26" i="7"/>
  <c r="F26" i="7"/>
  <c r="F27" i="7"/>
  <c r="AI19" i="3"/>
  <c r="BK19" i="3"/>
  <c r="AD55" i="2"/>
  <c r="AD21" i="2"/>
  <c r="AD39" i="2"/>
  <c r="G57" i="13"/>
  <c r="G48" i="13"/>
  <c r="G19" i="13"/>
  <c r="BI19" i="3"/>
  <c r="BJ19" i="3"/>
  <c r="F39" i="13"/>
  <c r="D53" i="3"/>
  <c r="AJ53" i="3"/>
  <c r="G53" i="13"/>
  <c r="F62" i="12"/>
  <c r="F63" i="12"/>
  <c r="G38" i="13"/>
  <c r="G39" i="13"/>
  <c r="G174" i="13"/>
  <c r="F72" i="13"/>
  <c r="F73" i="13"/>
  <c r="C28" i="7"/>
  <c r="F28" i="7"/>
  <c r="F29" i="7"/>
  <c r="BC21" i="2"/>
  <c r="BC39" i="2"/>
  <c r="BC55" i="2"/>
  <c r="G50" i="13"/>
  <c r="G49" i="13"/>
  <c r="AB55" i="2"/>
  <c r="AB21" i="2"/>
  <c r="AB39" i="2"/>
  <c r="G56" i="13"/>
  <c r="AP53" i="3"/>
  <c r="AC19" i="3"/>
  <c r="AC37" i="3"/>
  <c r="AD37" i="3"/>
  <c r="H63" i="12"/>
  <c r="F156" i="13"/>
  <c r="CD53" i="3"/>
  <c r="CE53" i="3"/>
  <c r="G157" i="13"/>
  <c r="G13" i="13"/>
  <c r="G153" i="13"/>
  <c r="F38" i="13"/>
  <c r="C51" i="7"/>
  <c r="C52" i="7"/>
  <c r="CH19" i="3"/>
  <c r="CB19" i="3"/>
  <c r="F157" i="13"/>
  <c r="G67" i="13"/>
  <c r="AS53" i="3"/>
  <c r="AT53" i="3"/>
  <c r="BU53" i="3"/>
  <c r="BV53" i="3"/>
  <c r="F56" i="13"/>
  <c r="AA21" i="2"/>
  <c r="AA39" i="2"/>
  <c r="AA55" i="2"/>
  <c r="CE37" i="3"/>
  <c r="CE54" i="3"/>
  <c r="S21" i="2"/>
  <c r="S39" i="2"/>
  <c r="S55" i="2"/>
  <c r="F17" i="13"/>
  <c r="AO55" i="2"/>
  <c r="F28" i="13"/>
  <c r="F33" i="13"/>
  <c r="CH37" i="3"/>
  <c r="CG54" i="3"/>
  <c r="M37" i="3"/>
  <c r="N37" i="3"/>
  <c r="O21" i="2"/>
  <c r="O39" i="2"/>
  <c r="O55" i="2"/>
  <c r="F15" i="13"/>
  <c r="G64" i="13"/>
  <c r="V21" i="2"/>
  <c r="V39" i="2"/>
  <c r="V55" i="2"/>
  <c r="G18" i="13"/>
  <c r="BK21" i="2"/>
  <c r="BK39" i="2"/>
  <c r="BK55" i="2"/>
  <c r="BB19" i="3"/>
  <c r="CE19" i="3"/>
  <c r="CD19" i="3"/>
  <c r="CD37" i="3"/>
  <c r="F50" i="13"/>
  <c r="F179" i="13"/>
  <c r="F180" i="13"/>
  <c r="K21" i="2"/>
  <c r="K39" i="2"/>
  <c r="K55" i="2"/>
  <c r="F12" i="13"/>
  <c r="Y55" i="2"/>
  <c r="Y21" i="2"/>
  <c r="Y39" i="2"/>
  <c r="F55" i="13"/>
  <c r="BI55" i="2"/>
  <c r="C38" i="7"/>
  <c r="AO53" i="3"/>
  <c r="BI53" i="3"/>
  <c r="BJ53" i="3"/>
  <c r="BX19" i="3"/>
  <c r="BX37" i="3"/>
  <c r="BX54" i="3"/>
  <c r="BY54" i="3"/>
  <c r="M19" i="3"/>
  <c r="M53" i="3"/>
  <c r="N53" i="3"/>
  <c r="AO19" i="3"/>
  <c r="AO37" i="3"/>
  <c r="BI37" i="3"/>
  <c r="BJ37" i="3"/>
  <c r="U19" i="3"/>
  <c r="U37" i="3"/>
  <c r="V37" i="3"/>
  <c r="AT21" i="2"/>
  <c r="AT39" i="2"/>
  <c r="AT55" i="2"/>
  <c r="G30" i="13"/>
  <c r="D37" i="3"/>
  <c r="AJ37" i="3"/>
  <c r="Y53" i="3"/>
  <c r="Z53" i="3"/>
  <c r="Q19" i="3"/>
  <c r="Q53" i="3"/>
  <c r="R53" i="3"/>
  <c r="BE19" i="3"/>
  <c r="BE53" i="3"/>
  <c r="BF53" i="3"/>
  <c r="F34" i="13"/>
  <c r="AR21" i="2"/>
  <c r="AR39" i="2"/>
  <c r="AR55" i="2"/>
  <c r="G29" i="13"/>
  <c r="AO21" i="2"/>
  <c r="AO39" i="2"/>
  <c r="F64" i="13"/>
  <c r="F69" i="13"/>
  <c r="BF21" i="2"/>
  <c r="BF39" i="2"/>
  <c r="BF55" i="2"/>
  <c r="J21" i="2"/>
  <c r="J39" i="2"/>
  <c r="J55" i="2"/>
  <c r="C18" i="7"/>
  <c r="BA37" i="3"/>
  <c r="BB37" i="3"/>
  <c r="F16" i="7"/>
  <c r="F17" i="7"/>
  <c r="T21" i="2"/>
  <c r="T39" i="2"/>
  <c r="T55" i="2"/>
  <c r="G17" i="13"/>
  <c r="L21" i="2"/>
  <c r="L39" i="2"/>
  <c r="L55" i="2"/>
  <c r="G12" i="13"/>
  <c r="F152" i="13"/>
  <c r="F151" i="13"/>
  <c r="F168" i="13"/>
  <c r="C47" i="7"/>
  <c r="F47" i="7"/>
  <c r="F48" i="7"/>
  <c r="AL21" i="2"/>
  <c r="AL39" i="2"/>
  <c r="AL55" i="2"/>
  <c r="C16" i="7"/>
  <c r="BU19" i="3"/>
  <c r="BU37" i="3"/>
  <c r="BU54" i="3"/>
  <c r="BV54" i="3"/>
  <c r="AF55" i="2"/>
  <c r="AF21" i="2"/>
  <c r="AF39" i="2"/>
  <c r="G58" i="13"/>
  <c r="CG19" i="3"/>
  <c r="CG37" i="3"/>
  <c r="CG53" i="3"/>
  <c r="CH53" i="3"/>
  <c r="H21" i="2"/>
  <c r="H39" i="2"/>
  <c r="H55" i="2"/>
  <c r="G11" i="13"/>
  <c r="CA19" i="3"/>
  <c r="CA37" i="3"/>
  <c r="CA53" i="3"/>
  <c r="CB53" i="3"/>
  <c r="AS21" i="2"/>
  <c r="AS39" i="2"/>
  <c r="AS55" i="2"/>
  <c r="F30" i="13"/>
  <c r="I19" i="3"/>
  <c r="I53" i="3"/>
  <c r="J53" i="3"/>
  <c r="BI21" i="2"/>
  <c r="BI39" i="2"/>
  <c r="AG19" i="3"/>
  <c r="AG53" i="3"/>
  <c r="AH53" i="3"/>
  <c r="AN37" i="3"/>
  <c r="BH37" i="3"/>
  <c r="AS19" i="3"/>
  <c r="AS37" i="3"/>
  <c r="AT37" i="3"/>
  <c r="X21" i="2"/>
  <c r="X39" i="2"/>
  <c r="X55" i="2"/>
  <c r="C20" i="7"/>
  <c r="F20" i="7"/>
  <c r="F21" i="7"/>
  <c r="AE21" i="2"/>
  <c r="AE39" i="2"/>
  <c r="AE55" i="2"/>
  <c r="F22" i="13"/>
  <c r="BB55" i="2"/>
  <c r="G36" i="13"/>
  <c r="G37" i="13"/>
  <c r="G179" i="13"/>
  <c r="G180" i="13"/>
  <c r="G61" i="13"/>
  <c r="G70" i="13"/>
  <c r="AN21" i="2"/>
  <c r="AN39" i="2"/>
  <c r="AN55" i="2"/>
  <c r="C34" i="7"/>
  <c r="F34" i="7"/>
  <c r="F35" i="7"/>
  <c r="Z21" i="2"/>
  <c r="Z39" i="2"/>
  <c r="Z55" i="2"/>
  <c r="C22" i="7"/>
  <c r="F22" i="7"/>
  <c r="F23" i="7"/>
  <c r="W21" i="2"/>
  <c r="W39" i="2"/>
  <c r="W55" i="2"/>
  <c r="H62" i="12"/>
  <c r="N21" i="2"/>
  <c r="N39" i="2"/>
  <c r="N55" i="2"/>
  <c r="G14" i="13"/>
  <c r="BA19" i="3"/>
  <c r="BA53" i="3"/>
  <c r="BB53" i="3"/>
  <c r="BA21" i="2"/>
  <c r="BA39" i="2"/>
  <c r="BA55" i="2"/>
  <c r="F36" i="13"/>
  <c r="F37" i="13"/>
  <c r="AP21" i="2"/>
  <c r="AP39" i="2"/>
  <c r="AP55" i="2"/>
  <c r="G28" i="13"/>
  <c r="G33" i="13"/>
  <c r="E21" i="2"/>
  <c r="E39" i="2"/>
  <c r="E55" i="2"/>
  <c r="F10" i="13"/>
  <c r="AN19" i="3"/>
  <c r="AN53" i="3"/>
  <c r="BH53" i="3"/>
  <c r="F21" i="2"/>
  <c r="F39" i="2"/>
  <c r="F55" i="2"/>
  <c r="G10" i="13"/>
  <c r="C19" i="3"/>
  <c r="C37" i="3"/>
  <c r="AI37" i="3"/>
  <c r="BK37" i="3"/>
  <c r="F45" i="13"/>
  <c r="F44" i="13"/>
  <c r="F61" i="13"/>
  <c r="F70" i="13"/>
  <c r="AZ21" i="2"/>
  <c r="AZ39" i="2"/>
  <c r="AZ55" i="2"/>
  <c r="M21" i="2"/>
  <c r="M39" i="2"/>
  <c r="M55" i="2"/>
  <c r="F14" i="13"/>
  <c r="F13" i="13"/>
  <c r="AV21" i="2"/>
  <c r="AV39" i="2"/>
  <c r="AV55" i="2"/>
  <c r="G31" i="13"/>
  <c r="BG21" i="2"/>
  <c r="BG39" i="2"/>
  <c r="BG55" i="2"/>
  <c r="C36" i="7"/>
  <c r="F8" i="13"/>
  <c r="F25" i="13"/>
  <c r="G45" i="13"/>
  <c r="G44" i="13"/>
  <c r="Y19" i="3"/>
  <c r="Y37" i="3"/>
  <c r="Z37" i="3"/>
  <c r="D19" i="3"/>
  <c r="AJ19" i="3"/>
  <c r="BL19" i="3"/>
  <c r="D39" i="2"/>
  <c r="D55" i="2"/>
  <c r="G9" i="13"/>
  <c r="G8" i="13"/>
  <c r="G25" i="13"/>
  <c r="G34" i="13"/>
  <c r="D21" i="2"/>
  <c r="G152" i="13"/>
  <c r="G151" i="13"/>
  <c r="G168" i="13"/>
  <c r="BB21" i="2"/>
  <c r="BB39" i="2"/>
  <c r="G72" i="13"/>
  <c r="G73" i="13"/>
  <c r="G21" i="2"/>
  <c r="G39" i="2"/>
  <c r="G55" i="2"/>
  <c r="F11" i="13"/>
  <c r="C21" i="2"/>
  <c r="C39" i="2"/>
  <c r="C55" i="2"/>
  <c r="F9" i="13"/>
</calcChain>
</file>

<file path=xl/sharedStrings.xml><?xml version="1.0" encoding="utf-8"?>
<sst xmlns="http://schemas.openxmlformats.org/spreadsheetml/2006/main" count="1471" uniqueCount="406">
  <si>
    <t>OUTSTANDING AS AT THE END OF June 2020</t>
  </si>
  <si>
    <t>S. NO</t>
  </si>
  <si>
    <t>NAME OF THE BANK</t>
  </si>
  <si>
    <t>DEPOSITS</t>
  </si>
  <si>
    <t>ADVANCES</t>
  </si>
  <si>
    <t>NET NPA</t>
  </si>
  <si>
    <t>NO OF BRANCHES</t>
  </si>
  <si>
    <t>C. D. RATIO</t>
  </si>
  <si>
    <t xml:space="preserve"> INVESTMENT IN STATE</t>
  </si>
  <si>
    <t>TOTAL (3+5) ADV+ INV</t>
  </si>
  <si>
    <t xml:space="preserve">     ADV+INV. TO</t>
  </si>
  <si>
    <t>Gross NPA</t>
  </si>
  <si>
    <t xml:space="preserve"> % age</t>
  </si>
  <si>
    <t>NO OF ACCOUNTS</t>
  </si>
  <si>
    <t xml:space="preserve">     SECURITIES, ETC.</t>
  </si>
  <si>
    <t xml:space="preserve">   DEPOSIT RATIO</t>
  </si>
  <si>
    <t>M</t>
  </si>
  <si>
    <t>U</t>
  </si>
  <si>
    <t>SU</t>
  </si>
  <si>
    <t>R</t>
  </si>
  <si>
    <t>TOTAL</t>
  </si>
  <si>
    <t xml:space="preserve"> </t>
  </si>
  <si>
    <t>PUBLIC SECTOR BANKS:</t>
  </si>
  <si>
    <t>State Bank of India</t>
  </si>
  <si>
    <t xml:space="preserve">CORPORATE SECTOR ADVANCES                             </t>
  </si>
  <si>
    <t>SUB TOTAL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</si>
  <si>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</si>
  <si>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</si>
  <si>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</si>
  <si>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</si>
  <si>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</si>
  <si>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</si>
  <si>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</si>
  <si>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Bank of India</t>
  </si>
  <si>
    <t>Indian Overseas Bank</t>
  </si>
  <si>
    <t>Bank of Maharashtra</t>
  </si>
  <si>
    <t>Indian Bank</t>
  </si>
  <si>
    <t>IDBI Bank</t>
  </si>
  <si>
    <t>TOTAL FOR PUBLIC SECTOR BANKS</t>
  </si>
  <si>
    <t>(ii)</t>
  </si>
  <si>
    <t>PRIVATE SECTOR BANKS:</t>
  </si>
  <si>
    <t>J&amp;K Bank</t>
  </si>
  <si>
    <t>ICICI Bank</t>
  </si>
  <si>
    <t>HDFC Bank</t>
  </si>
  <si>
    <t>Fedral Bank</t>
  </si>
  <si>
    <t>Axis Bank</t>
  </si>
  <si>
    <t>Yes Bank</t>
  </si>
  <si>
    <t>Indusind Bank</t>
  </si>
  <si>
    <t>South Indian Bank</t>
  </si>
  <si>
    <t>Kotak Mahindra Bank</t>
  </si>
  <si>
    <t>Bandhan Bank</t>
  </si>
  <si>
    <t>TOTAL FOR PRIVATE SECTOR BANKS</t>
  </si>
  <si>
    <t>(iii)</t>
  </si>
  <si>
    <t>REGIONAL RURAL BANKS:</t>
  </si>
  <si>
    <t>J&amp;K Grameen Bank</t>
  </si>
  <si>
    <t xml:space="preserve">Ellaquai Dehati Bank </t>
  </si>
  <si>
    <t>TOTAL FOR REGIONAL RURAL BANKS</t>
  </si>
  <si>
    <t>(A)</t>
  </si>
  <si>
    <t>TOTAL FOR SCHEDULED COMMERCIAL BANKS (A)</t>
  </si>
  <si>
    <t>(B)</t>
  </si>
  <si>
    <t>CENTRAL/STATE COOPERATIVE BANKS:</t>
  </si>
  <si>
    <t>Jammu Central Cooperative Bank</t>
  </si>
  <si>
    <t>Baramulla Central Cooperative Bank</t>
  </si>
  <si>
    <t>Anantnag Central Cooperative Bank</t>
  </si>
  <si>
    <t>Citizen's Cooperative Bank</t>
  </si>
  <si>
    <t>J&amp;K State Cooperative Bank</t>
  </si>
  <si>
    <t>DUCO Bank</t>
  </si>
  <si>
    <t>SCARD</t>
  </si>
  <si>
    <t>BombayMercantile Cooperative Bank</t>
  </si>
  <si>
    <t>Kashmir Mercantile Cooperative Bank</t>
  </si>
  <si>
    <t>Urban Cooperative Bank</t>
  </si>
  <si>
    <t xml:space="preserve"> SUB-TOTAL (B)</t>
  </si>
  <si>
    <t>( C)</t>
  </si>
  <si>
    <t>OTHER FINANCIAL INSTITUTIONS (FIS):</t>
  </si>
  <si>
    <t>State Financial Corporation</t>
  </si>
  <si>
    <t xml:space="preserve"> SUB-TOTAL (C)</t>
  </si>
  <si>
    <t xml:space="preserve"> GRAND TOTAL (A+B+C)</t>
  </si>
  <si>
    <t>GRAND TOTAL (EXCLUDING CORPORATE ADVANCES)</t>
  </si>
  <si>
    <t>BANK-WISE/SECTOR-WISE TOTAL ADVANCES OUTSTANDING UNDER</t>
  </si>
  <si>
    <t>BANK-WISE ADVANCES OUTSTANDING OF DRI , WOMEN &amp; MINORITY CUMMUNITIES</t>
  </si>
  <si>
    <t xml:space="preserve">PRIORITY AND NON-PRIORITY SECTORS/WEAKER SECTIONS </t>
  </si>
  <si>
    <t>AS ON June 2020</t>
  </si>
  <si>
    <t>AMOUNT IN CRORES OF `</t>
  </si>
  <si>
    <t>S.NO.</t>
  </si>
  <si>
    <t xml:space="preserve">                                         SECTOR-WISE BIFURCATION OF PRIORITY SECTOR ADVANCES</t>
  </si>
  <si>
    <t>SECTOR-WISE BIFURCATION OF NON-PRIORITY SECTOR ADVANCES</t>
  </si>
  <si>
    <t>OUT OF TOTAL PRIORITY SECTOR</t>
  </si>
  <si>
    <t>FARM CREDIT</t>
  </si>
  <si>
    <t>AGRICULTURE INFRASTRUCTURE</t>
  </si>
  <si>
    <t>ANCILLARY ACTIVITIES</t>
  </si>
  <si>
    <t>TOTAL AGRICULTURE</t>
  </si>
  <si>
    <t>CROP LOAN OUT OF AGRICULTURE
(OUT OF 4)</t>
  </si>
  <si>
    <t>MICRO ENTERPRISES</t>
  </si>
  <si>
    <t>SMALL ENTERPRISES</t>
  </si>
  <si>
    <t>MEDIUM ENTERPRISES</t>
  </si>
  <si>
    <t>KHADI &amp; VILLAGE INDUSTRIES</t>
  </si>
  <si>
    <t>OTHERS UNDER MSME</t>
  </si>
  <si>
    <t>TOTAL MSME</t>
  </si>
  <si>
    <t>EXPORT CREDIT</t>
  </si>
  <si>
    <t>EDUCATION OUTSTANDING</t>
  </si>
  <si>
    <t>HOUSING OUTSTANDING</t>
  </si>
  <si>
    <t>SOCIAL INFRASTRUCTURE</t>
  </si>
  <si>
    <t>RENEWABLE ENERGY</t>
  </si>
  <si>
    <t>OTHER SECTOR OUTSTANDING</t>
  </si>
  <si>
    <t>TOTAL PRIORITY SECTOR OUTSTANDING</t>
  </si>
  <si>
    <t>LOANS TO WEAKER SECTIONS UNDER PRIORITY SECTOR</t>
  </si>
  <si>
    <t>AGRICULTURE</t>
  </si>
  <si>
    <t>PERSONAL LOANS UNDER NON-PRIORITY SECTOR</t>
  </si>
  <si>
    <t>TOTAL NON-PRIORITY SECTOR OUTSTANDING</t>
  </si>
  <si>
    <t>TOTAL ADVANCES OUTSTANDING (PRIORITY &amp; NON-PRIORITY)</t>
  </si>
  <si>
    <t>ADVANCES TO WEAKER SECTIONS</t>
  </si>
  <si>
    <t>DRI ADVANCES</t>
  </si>
  <si>
    <t>ADVANCES TO WOMEN</t>
  </si>
  <si>
    <t>ADVANCES TO MINORITY COMMUNITY</t>
  </si>
  <si>
    <t>CHECK PURPOSES -TOTAL ADVANCES   OUTSTANDING</t>
  </si>
  <si>
    <t>A/C</t>
  </si>
  <si>
    <t>AMT.</t>
  </si>
  <si>
    <t>AMT</t>
  </si>
  <si>
    <t>4=(1+2+3)</t>
  </si>
  <si>
    <t>11=(6+7+8+9+10)</t>
  </si>
  <si>
    <t>18=(4+11+12+13+14+15+16+17)</t>
  </si>
  <si>
    <t>25=(20+21+22+23+24)</t>
  </si>
  <si>
    <t>26=(18+25)</t>
  </si>
  <si>
    <t>(i)</t>
  </si>
  <si>
    <t xml:space="preserve">TARGETS </t>
  </si>
  <si>
    <t>ACHIEVEMENT</t>
  </si>
  <si>
    <t xml:space="preserve"> SUB-TOTAL (i)</t>
  </si>
  <si>
    <t xml:space="preserve"> SUB-TOTAL (ii)</t>
  </si>
  <si>
    <t xml:space="preserve"> SUB-TOTAL (iii)</t>
  </si>
  <si>
    <t>(C)</t>
  </si>
  <si>
    <t xml:space="preserve"> G. TOTAL (A+B+C)</t>
  </si>
  <si>
    <t>LBS- MIS-II</t>
  </si>
  <si>
    <t xml:space="preserve">NAME OF THE STATE : JAMMU &amp; KASHMIR </t>
  </si>
  <si>
    <t xml:space="preserve">(CONSOLIDATED POSITION)                              </t>
  </si>
  <si>
    <r>
      <t>AMOUNT IN THOUSANDS OF</t>
    </r>
    <r>
      <rPr>
        <b/>
        <sz val="10"/>
        <color indexed="8"/>
        <rFont val="Rupee Foradian"/>
        <family val="2"/>
      </rPr>
      <t xml:space="preserve"> `</t>
    </r>
  </si>
  <si>
    <t>SECTOR</t>
  </si>
  <si>
    <t>S.NO</t>
  </si>
  <si>
    <t>SUB-SECTOR</t>
  </si>
  <si>
    <t xml:space="preserve">NUMBER </t>
  </si>
  <si>
    <t>AMOUNT</t>
  </si>
  <si>
    <t>PRIORITY</t>
  </si>
  <si>
    <t>PRIORITY SECTOR</t>
  </si>
  <si>
    <t>1A</t>
  </si>
  <si>
    <t>Agriculture=1A(i)+1A(ii)+1A(iii)</t>
  </si>
  <si>
    <t>1A(i)</t>
  </si>
  <si>
    <t>Farm Credit</t>
  </si>
  <si>
    <t>1A(ii)</t>
  </si>
  <si>
    <t>Agriculture Infrastructure</t>
  </si>
  <si>
    <t>1A(iii)</t>
  </si>
  <si>
    <t>Ancillary Activities</t>
  </si>
  <si>
    <t>CROP LOAN OUT OF AGRICULTURE(1A)</t>
  </si>
  <si>
    <t>1B</t>
  </si>
  <si>
    <t>Micro, Small and Medium Enterprises (Manufacturing+ Services)=  1B(i)+1B(ii)+1B(iii)+1B(iv)+1B(v)</t>
  </si>
  <si>
    <t>1B(i)</t>
  </si>
  <si>
    <t>Micro Enterprises</t>
  </si>
  <si>
    <t>1B(ii)</t>
  </si>
  <si>
    <t>Small Enterprises</t>
  </si>
  <si>
    <t>1B(iii)</t>
  </si>
  <si>
    <t>Medium Enterprises</t>
  </si>
  <si>
    <t>1B(iV)</t>
  </si>
  <si>
    <t>Khadi &amp; Village Industries</t>
  </si>
  <si>
    <t>1B(V)</t>
  </si>
  <si>
    <t>others under MSMEs</t>
  </si>
  <si>
    <t>1C</t>
  </si>
  <si>
    <t>Export Credit</t>
  </si>
  <si>
    <t>1D</t>
  </si>
  <si>
    <t>Education</t>
  </si>
  <si>
    <t>1E</t>
  </si>
  <si>
    <t>Housing</t>
  </si>
  <si>
    <t>1F</t>
  </si>
  <si>
    <t>Social Infrastructure</t>
  </si>
  <si>
    <t>1G</t>
  </si>
  <si>
    <t>Renewable Energy</t>
  </si>
  <si>
    <t>1H</t>
  </si>
  <si>
    <t>Others</t>
  </si>
  <si>
    <t>Sub-Total=1A+1B+1C+1D+1E+1F+1G+1H</t>
  </si>
  <si>
    <t>Loans to weaker Sections under Priority Sector</t>
  </si>
  <si>
    <t>NON-PRIORITY</t>
  </si>
  <si>
    <t>NON-PRIORITY SECTOR</t>
  </si>
  <si>
    <t>4A</t>
  </si>
  <si>
    <t>Agriculture</t>
  </si>
  <si>
    <t>4B</t>
  </si>
  <si>
    <t>4C</t>
  </si>
  <si>
    <t>4D</t>
  </si>
  <si>
    <t>Personal Loans under Non-Priority</t>
  </si>
  <si>
    <t>4E</t>
  </si>
  <si>
    <t>Sub-Total=4A+4B+4C+4D+4E</t>
  </si>
  <si>
    <t>GRAND TOTAL</t>
  </si>
  <si>
    <t>(2+5)</t>
  </si>
  <si>
    <t>GRAND TOTAL OF SCB, COP. BANK, SFC</t>
  </si>
  <si>
    <t>SCHEDULED COMMERCIAL BANKS (PUBLIC SECTOR BANKS/ PRIVATE SECTOR BANKS/ RRBS)</t>
  </si>
  <si>
    <t>STATE/ CENTRAL COOPERATIVE  BANKS</t>
  </si>
  <si>
    <t>OTHER FINANCIAL INSTITUTION: STATE FINANCIAL CORPORATION (SFC)</t>
  </si>
  <si>
    <t>STATEMENT SHOWING DISBURSEMENTS AND OUTSTANDING CREDIT AS ON DEC 31, 2018</t>
  </si>
  <si>
    <t>NAME OF THE STATE: JAMMU AND KASHMIR</t>
  </si>
  <si>
    <t>PUBLIC SECTOR BANKS</t>
  </si>
  <si>
    <t>PRIVATE SECTOR BANKS</t>
  </si>
  <si>
    <t>REGIONAL RURAL BANKS (RRBS)</t>
  </si>
  <si>
    <t>GROSS NPA AS ON DEC 31, 2018</t>
  </si>
  <si>
    <t>GROSS NPA AS ON SEPTEMBER 30, 2018</t>
  </si>
  <si>
    <r>
      <t xml:space="preserve">AMOUNT IN CRORES OF </t>
    </r>
    <r>
      <rPr>
        <b/>
        <sz val="11"/>
        <rFont val="Rupee Foradian"/>
        <family val="2"/>
      </rPr>
      <t>`</t>
    </r>
  </si>
  <si>
    <t>GOVT SPONSORED SCHEMES</t>
  </si>
  <si>
    <t>SECTOR-WISE BIFURCATION OF PRIORITY SECTOR ADVANCES GROSS NPA</t>
  </si>
  <si>
    <t>SECTOR-WISE BIFURCATION OF NON-PRIORITY SECTOR ADVANCES GROSS NPA</t>
  </si>
  <si>
    <t>DIFF IF ANY IN NPA</t>
  </si>
  <si>
    <t>AGRICULTURE O/S</t>
  </si>
  <si>
    <t>MICRO, SMALL &amp; MEDIUM ENTERPRISES O/S</t>
  </si>
  <si>
    <t>EXPORT CREDIT O/S</t>
  </si>
  <si>
    <t>EDUCATION O/S</t>
  </si>
  <si>
    <t>HOUSING O/S</t>
  </si>
  <si>
    <t>SOCIAL INFRASTRUCTURE O/S</t>
  </si>
  <si>
    <t>OTHER SECTOR O/S</t>
  </si>
  <si>
    <t>TOTAL PRIORITY SECTOR O/S</t>
  </si>
  <si>
    <t>PERSONAL LOANS UNDER NON-PRIORITY O/S</t>
  </si>
  <si>
    <t>NON-PRIORITY SECTOR O/S</t>
  </si>
  <si>
    <t>TOTAL ADVANCES (PRIORITY + NON-PRIORITY)</t>
  </si>
  <si>
    <t>30.09.2018</t>
  </si>
  <si>
    <t xml:space="preserve">NRLM </t>
  </si>
  <si>
    <t>PMEGP</t>
  </si>
  <si>
    <t>JKSES</t>
  </si>
  <si>
    <t>NULM (SJSRY)</t>
  </si>
  <si>
    <t>SC/ST/OBC</t>
  </si>
  <si>
    <t>NPA No Of A/C</t>
  </si>
  <si>
    <t>NPA</t>
  </si>
  <si>
    <t>%</t>
  </si>
  <si>
    <t>AMT. O/S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</si>
  <si>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</si>
  <si>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</si>
  <si>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</si>
  <si>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</si>
  <si>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</si>
  <si>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</si>
  <si>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</si>
  <si>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</si>
  <si>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</si>
  <si>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</si>
  <si>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</si>
  <si>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</si>
  <si>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</si>
  <si>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</si>
  <si>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</si>
  <si>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</si>
  <si>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</si>
  <si>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</si>
  <si>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</si>
  <si>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</si>
  <si>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</si>
  <si>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 xml:space="preserve"> SUB-TOTAL -I </t>
  </si>
  <si>
    <t>J&amp;K BANK</t>
  </si>
  <si>
    <t>ICICI BANK</t>
  </si>
  <si>
    <t>HDFC BANK</t>
  </si>
  <si>
    <t>FEDERAL BANK</t>
  </si>
  <si>
    <t>AXIS BANK</t>
  </si>
  <si>
    <t>YES BANK</t>
  </si>
  <si>
    <t>INDUSIND BANK</t>
  </si>
  <si>
    <t>SOUTH INDIAN BANK</t>
  </si>
  <si>
    <t>KOTAK MAHINDRA BANK</t>
  </si>
  <si>
    <t>BHANDAN BANK</t>
  </si>
  <si>
    <t xml:space="preserve"> SUB-TOTAL - II</t>
  </si>
  <si>
    <t>J&amp;K GRAMEEN BANK</t>
  </si>
  <si>
    <t>ELLAQUAI DEHATI BANK</t>
  </si>
  <si>
    <t xml:space="preserve"> SUB-TOTAL -III</t>
  </si>
  <si>
    <t>TOTAL FOR SCHEDULED COMMERCIAL BANKS</t>
  </si>
  <si>
    <t>JAMMU CENTRAL COOP. BANK</t>
  </si>
  <si>
    <t>BARAMULLA CENTRAL COOP. BANK</t>
  </si>
  <si>
    <t>ANANTNAG CENTRAL COOP. BANK</t>
  </si>
  <si>
    <t>CITIZEN'S CO-OP BANK</t>
  </si>
  <si>
    <t>J&amp;K STATE COOP. BANK</t>
  </si>
  <si>
    <t>DEVIKA URBAN COOP. BANK</t>
  </si>
  <si>
    <t>J&amp;K SCARD</t>
  </si>
  <si>
    <t>BOMBAY MERCANTILE COOP. BANK</t>
  </si>
  <si>
    <t>KASHMIR MERCANTILE COOP. BANK</t>
  </si>
  <si>
    <t>URBAN COOP.BANK</t>
  </si>
  <si>
    <t>STATE FINANCIAL CORPORATION (SFC)</t>
  </si>
  <si>
    <t>PARTICULARS</t>
  </si>
  <si>
    <t>CD RATIO (%)</t>
  </si>
  <si>
    <t>PRIORITY SECTOR ADVANCES (PSA)</t>
  </si>
  <si>
    <t>SHARE OF PSA IN TOTAL ADVANCES (%)</t>
  </si>
  <si>
    <t>SHARE OF AGRICULTURE ADVANCES IN TOTAL ADVANCES (%)</t>
  </si>
  <si>
    <t>SHARE OF MSME IN TOTAL ADVANCES (%)</t>
  </si>
  <si>
    <t>SHARE OF EXPORT CREDIT IN TOTAL ADVANCES (%)</t>
  </si>
  <si>
    <t>SHARE OF OTHER SECTOR IN TOTAL ADVANCES (%)</t>
  </si>
  <si>
    <t>SHARE OF WS ADVANCES IN TOTAL ADVANCES (%)</t>
  </si>
  <si>
    <t>SHARE OF DRI ADVANCES IN TOTAL ADVANCES (%)</t>
  </si>
  <si>
    <t>SHARE OF ADVANCES TO WOMEN IN TOTAL ADVANCES (%)</t>
  </si>
  <si>
    <t>BANK-WISE PM'S TASK FORCE DATA-POSITION AS ON DECEMBER 2017</t>
  </si>
  <si>
    <r>
      <t xml:space="preserve">AMOUNT IN CRORES OF </t>
    </r>
    <r>
      <rPr>
        <b/>
        <sz val="10"/>
        <rFont val="Rupee Foradian"/>
        <family val="2"/>
      </rPr>
      <t>`</t>
    </r>
  </si>
  <si>
    <t>MICRO, SMALL &amp; MEDIUM ENTERPRISES</t>
  </si>
  <si>
    <t>AMOUNT O/S IN MICRO ENT. AS % OF O/S IN MSE -(60%)</t>
  </si>
  <si>
    <t>YOY GROWTH ON NO. OFACCOUNTS IN MICRO ENTERPRISES (10%)</t>
  </si>
  <si>
    <t>YOY CREDIT TO MSEs (20%)</t>
  </si>
  <si>
    <t>NO OF ACCOUNTS SEPT. 2016</t>
  </si>
  <si>
    <t>NO OF ACCOUNTS AS ON SEPT. 2017</t>
  </si>
  <si>
    <t>AMOUNT OUTSTANDING SEPT. 2017</t>
  </si>
  <si>
    <t>AMOUNT OUTSTANDING (PY) AS ON SEPT. 2016</t>
  </si>
  <si>
    <t>D</t>
  </si>
  <si>
    <t>ANNEXURE - A</t>
  </si>
  <si>
    <t>S NO.</t>
  </si>
  <si>
    <t>CONSOLIDATED POSITION OF ALL BANKS IN J&amp;K STATE</t>
  </si>
  <si>
    <t>POSITION OF J&amp;K BANK    (OUT OF COL 1)</t>
  </si>
  <si>
    <t xml:space="preserve">%AGE SHARE OF J&amp;K BANK IN OVERALL POSITION IN J&amp;K STATE </t>
  </si>
  <si>
    <t>POSITION OF REST OF THE BANKS (OTHER THAN J&amp;K BANK) IN J&amp;K STATE               (OUT OF COL-1)</t>
  </si>
  <si>
    <t>RBI BENCHMARK</t>
  </si>
  <si>
    <t xml:space="preserve">DEPOSITS </t>
  </si>
  <si>
    <t xml:space="preserve">CREDIT </t>
  </si>
  <si>
    <t xml:space="preserve">TOTAL BUSINESS </t>
  </si>
  <si>
    <t>AVERAGE BRANCH WORK</t>
  </si>
  <si>
    <t xml:space="preserve">AGRICULTURE ADVANCES </t>
  </si>
  <si>
    <t>MICRO &amp; SMALL ENTERPRISES ADVANCES)</t>
  </si>
  <si>
    <t>EXPORT CREDIT ADVANCES</t>
  </si>
  <si>
    <t>ADVANCE TO EDUCATION SECTOR</t>
  </si>
  <si>
    <t>SHARE OF EDUCATION LOANS TO TOTAL ADVANCES (%)</t>
  </si>
  <si>
    <t>ADVANCES TO HOUSING SECTOR</t>
  </si>
  <si>
    <t>SHARE OF HOUSING SECTOR ADVANCES TO TOTAL ADVANCES(%)</t>
  </si>
  <si>
    <t>ADVANCES TO  SOCIAL INFRASTRUCTURE</t>
  </si>
  <si>
    <t>SHARE OF SOCIAL INFRASTRUCTURE ADVANCES TO TOTAL ADVANCES(%)</t>
  </si>
  <si>
    <t>ADVANCES TO  RENEWABLE ENERGY</t>
  </si>
  <si>
    <t>SHARE OF RENEWABLE ENERGY ADVANCES TO TOTAL ADVANCES(%)</t>
  </si>
  <si>
    <t xml:space="preserve">OTHER SECTOR ADVANCES </t>
  </si>
  <si>
    <t>ADVANCES TO WEAKER SECTIONS (WS) (RS. CRORE)</t>
  </si>
  <si>
    <t xml:space="preserve">DRI ADVANCES </t>
  </si>
  <si>
    <t>BRANCH NETWORK (IN NOS.)</t>
  </si>
  <si>
    <t>A) RURAL</t>
  </si>
  <si>
    <t>B) SEMI URBAN</t>
  </si>
  <si>
    <t>C) URBAN</t>
  </si>
  <si>
    <t>D)METROPOLITAN</t>
  </si>
  <si>
    <t>D) TOTAL BRANCHES</t>
  </si>
  <si>
    <t/>
  </si>
  <si>
    <t>NON-PRIORITY SECTOR ADVANCES</t>
  </si>
  <si>
    <t>SHARE OF NON-PSA IN TOTAL ADVANCES (%)</t>
  </si>
  <si>
    <t>TOTAL ADVANCES</t>
  </si>
  <si>
    <t>(DISBURSEMENTS &amp; ADVANCES OUTSTANDING FROM BANKS)</t>
  </si>
  <si>
    <t>BANK-WISE/ SECTOR-WISE DISBURSEMENTS &amp; ADVANCES OUTSTANDING UNDER PRIORITY AND NON PRIORITY SECTORS AS ON SEPTEMBER-2014</t>
  </si>
  <si>
    <t>Bank-wise/ Sector-wise Disbursements &amp; advances outstanding under</t>
  </si>
  <si>
    <t>as on June-2013</t>
  </si>
  <si>
    <t>LBS-MIS-II</t>
  </si>
  <si>
    <t>(Amount in Crores of Rs.)</t>
  </si>
  <si>
    <t xml:space="preserve"> Sector-wise Bifurcation of Priority Sector Advances</t>
  </si>
  <si>
    <t xml:space="preserve"> Sector-wise Bifurcation of Non-Priority Sector Advances</t>
  </si>
  <si>
    <t xml:space="preserve"> Sector-wise Bif. of Non-Priority Sector Advances</t>
  </si>
  <si>
    <t xml:space="preserve">Agriculture &amp; allied - Direct </t>
  </si>
  <si>
    <t>Agriculture &amp; allied - Indirect</t>
  </si>
  <si>
    <t>Agriculture &amp; allied - Total</t>
  </si>
  <si>
    <t xml:space="preserve">Micro &amp; Small Enterprises </t>
  </si>
  <si>
    <t xml:space="preserve">Education </t>
  </si>
  <si>
    <t xml:space="preserve">Housing  </t>
  </si>
  <si>
    <t xml:space="preserve">Other Sector  </t>
  </si>
  <si>
    <t xml:space="preserve">Total Priority Sector </t>
  </si>
  <si>
    <t xml:space="preserve">Heavy Industries </t>
  </si>
  <si>
    <t xml:space="preserve">Medium Industries </t>
  </si>
  <si>
    <t>Housing  Outstanding</t>
  </si>
  <si>
    <t>Total Non-Priority Sector Outstanding</t>
  </si>
  <si>
    <t>Total Advances (Priority+ Non-Priority Sector Outstanding</t>
  </si>
  <si>
    <t>Disbursment upto end of CFY</t>
  </si>
  <si>
    <t>Outstanding upto end of CFY</t>
  </si>
  <si>
    <t>Amt.</t>
  </si>
  <si>
    <t>STATE BANK OF PATIALA</t>
  </si>
  <si>
    <t>STATE BANK OF HYDERABAD</t>
  </si>
  <si>
    <t>ING VYSYA BANK</t>
  </si>
  <si>
    <t>(From Banks)</t>
  </si>
  <si>
    <t>Statement showing Disbursements and Outstnding for the Quarter ended : June 2013</t>
  </si>
  <si>
    <r>
      <t xml:space="preserve">Name of the State: </t>
    </r>
    <r>
      <rPr>
        <b/>
        <sz val="10"/>
        <color indexed="8"/>
        <rFont val="Arial Black"/>
        <family val="2"/>
      </rPr>
      <t>Jammu and Kashmir</t>
    </r>
  </si>
  <si>
    <t xml:space="preserve">CONSOLIDATED POSITION                              </t>
  </si>
  <si>
    <t>(No. in actuals , Amount in thousands)</t>
  </si>
  <si>
    <t xml:space="preserve">Sr. No </t>
  </si>
  <si>
    <t>Sector</t>
  </si>
  <si>
    <t>Sub-Sector</t>
  </si>
  <si>
    <t>Disbursements upto the end of current quarter  (June 2013)</t>
  </si>
  <si>
    <t>Outstanding upto the end of current quarter  (June 2013)</t>
  </si>
  <si>
    <t xml:space="preserve">Number </t>
  </si>
  <si>
    <t>Amount</t>
  </si>
  <si>
    <t xml:space="preserve">Priority </t>
  </si>
  <si>
    <t xml:space="preserve">Agriculture &amp; allied - Indirect </t>
  </si>
  <si>
    <r>
      <t xml:space="preserve">Agriculture &amp; allied -  </t>
    </r>
    <r>
      <rPr>
        <b/>
        <sz val="11"/>
        <color indexed="8"/>
        <rFont val="Arial"/>
        <family val="2"/>
      </rPr>
      <t>Sub total = 1+2</t>
    </r>
  </si>
  <si>
    <t>MSE</t>
  </si>
  <si>
    <t>Sub-total = 4+5+6+7</t>
  </si>
  <si>
    <t>Priority Sector =3+8</t>
  </si>
  <si>
    <t>Non-Priority</t>
  </si>
  <si>
    <t>Heavy Industries</t>
  </si>
  <si>
    <t>Medium Industries</t>
  </si>
  <si>
    <t xml:space="preserve"> Others</t>
  </si>
  <si>
    <t>Sub-total=9+10+11+12+13+14</t>
  </si>
  <si>
    <t>Total=3+8+14</t>
  </si>
  <si>
    <r>
      <t xml:space="preserve">Scheduled Commercial Banks </t>
    </r>
    <r>
      <rPr>
        <b/>
        <i/>
        <sz val="10"/>
        <color indexed="8"/>
        <rFont val="Arial Black"/>
        <family val="2"/>
      </rPr>
      <t>(Public Sector Banks/ Private Sector Banks/ RRBs)</t>
    </r>
  </si>
  <si>
    <r>
      <t xml:space="preserve">Agriculture &amp; allied -  </t>
    </r>
    <r>
      <rPr>
        <b/>
        <sz val="10"/>
        <color indexed="8"/>
        <rFont val="Arial"/>
        <family val="2"/>
      </rPr>
      <t>Sub total = 1+2</t>
    </r>
  </si>
  <si>
    <t>State/ Central Cooperative  Banks</t>
  </si>
  <si>
    <t>LBS- MIS-III</t>
  </si>
  <si>
    <r>
      <t xml:space="preserve">Name of the State: </t>
    </r>
    <r>
      <rPr>
        <b/>
        <sz val="12"/>
        <color indexed="8"/>
        <rFont val="Arial Narrow"/>
        <family val="2"/>
      </rPr>
      <t>Jammu and Kashmir</t>
    </r>
  </si>
  <si>
    <t>Public Sector Banks</t>
  </si>
  <si>
    <t>Private Sector Banks</t>
  </si>
  <si>
    <t>Regional Rerul Banks (RRBs)</t>
  </si>
  <si>
    <t>JUNE 2019</t>
  </si>
  <si>
    <t>JUNE 2020</t>
  </si>
  <si>
    <t xml:space="preserve">RIDF SUPPORT BY NABARD </t>
  </si>
  <si>
    <t>GARND TOTAL</t>
  </si>
  <si>
    <t>AMOUNT IN CRORE</t>
  </si>
  <si>
    <t xml:space="preserve">AMT IN CRORE </t>
  </si>
  <si>
    <t>DISBURSEMENTS UPTO THE END OF Q1  (JUNE 2020)</t>
  </si>
  <si>
    <t>OUTSTANDING UPTO THE END OF Q1 (JUNE 2020)</t>
  </si>
  <si>
    <t>COMPARISION OF DISBURSEMENT V/S OUTSTANDING</t>
  </si>
  <si>
    <t>PERFORMANCE OF BANKING SECTOR IN J&amp;K STATE WITH SPECIAL REFERENCE TO ROLE OF J&amp;K BANK AS ON JUNE 30 2020.</t>
  </si>
  <si>
    <t xml:space="preserve">LBS- MIS-II </t>
  </si>
  <si>
    <t>BANK-WISE STATISTICAL DATA  OF BANKS INUT OF J&amp;K</t>
  </si>
  <si>
    <t>BANK-WISE STATISTICAL DATA  OF BANKS IN UT OF J&amp;K</t>
  </si>
  <si>
    <t>-</t>
  </si>
  <si>
    <r>
      <t xml:space="preserve">AMOUNT IN CRORES OF </t>
    </r>
    <r>
      <rPr>
        <b/>
        <sz val="12"/>
        <color indexed="8"/>
        <rFont val="Arial"/>
        <family val="2"/>
      </rPr>
      <t xml:space="preserve">`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</si>
</sst>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_)"/>
    <numFmt numFmtId="165" formatCode="0.00_)"/>
    <numFmt numFmtId="166" formatCode="0.0000_)"/>
    <numFmt numFmtId="167" formatCode="0.000"/>
    <numFmt numFmtId="168" formatCode="0.0000"/>
  </numFmts>
  <fonts count="107">
    <font>
      <sz val="10"/>
      <name val="Arial"/>
    </font>
    <font>
      <sz val="10"/>
      <name val="Arial"/>
      <family val="2"/>
    </font>
    <font>
      <sz val="11"/>
      <name val="Arial Narrow"/>
      <family val="2"/>
    </font>
    <font>
      <sz val="10"/>
      <name val="Arial Black"/>
      <family val="2"/>
    </font>
    <font>
      <b/>
      <sz val="10"/>
      <name val="Arial Black"/>
      <family val="2"/>
    </font>
    <font>
      <i/>
      <sz val="10"/>
      <name val="Arial Black"/>
      <family val="2"/>
    </font>
    <font>
      <sz val="10"/>
      <name val="Arial"/>
      <family val="2"/>
    </font>
    <font>
      <sz val="10"/>
      <name val="Arial"/>
      <family val="2"/>
    </font>
    <font>
      <b/>
      <u/>
      <sz val="9"/>
      <name val="Arial Black"/>
      <family val="2"/>
    </font>
    <font>
      <sz val="10"/>
      <name val="Courier"/>
      <family val="3"/>
    </font>
    <font>
      <sz val="10"/>
      <name val="Courier"/>
      <family val="3"/>
    </font>
    <font>
      <b/>
      <sz val="10"/>
      <name val="Arial"/>
      <family val="2"/>
    </font>
    <font>
      <b/>
      <sz val="10"/>
      <name val="Bookman Old Style"/>
      <family val="1"/>
    </font>
    <font>
      <b/>
      <sz val="11"/>
      <name val="Arial Black"/>
      <family val="2"/>
    </font>
    <font>
      <sz val="9"/>
      <name val="Arial Black"/>
      <family val="2"/>
    </font>
    <font>
      <b/>
      <i/>
      <sz val="12"/>
      <name val="Arial Black"/>
      <family val="2"/>
    </font>
    <font>
      <b/>
      <i/>
      <sz val="12"/>
      <name val="Bookman Old Style"/>
      <family val="1"/>
    </font>
    <font>
      <sz val="11"/>
      <name val="Arial"/>
      <family val="2"/>
    </font>
    <font>
      <b/>
      <sz val="11"/>
      <name val="Arial"/>
      <family val="2"/>
    </font>
    <font>
      <b/>
      <sz val="9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 Black"/>
      <family val="2"/>
    </font>
    <font>
      <b/>
      <i/>
      <sz val="11"/>
      <name val="Arial Black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i/>
      <sz val="12"/>
      <name val="Arial Narrow"/>
      <family val="2"/>
    </font>
    <font>
      <i/>
      <sz val="12"/>
      <name val="Arial Black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4"/>
      <name val="Arial Black"/>
      <family val="2"/>
    </font>
    <font>
      <b/>
      <sz val="10"/>
      <name val="Century Gothic"/>
      <family val="2"/>
    </font>
    <font>
      <u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b/>
      <sz val="9"/>
      <name val="Century Gothic"/>
      <family val="2"/>
    </font>
    <font>
      <b/>
      <sz val="9"/>
      <name val="Arial Narrow"/>
      <family val="2"/>
    </font>
    <font>
      <b/>
      <i/>
      <sz val="11"/>
      <name val="Century Gothic"/>
      <family val="2"/>
    </font>
    <font>
      <b/>
      <u/>
      <sz val="14"/>
      <name val="Century Gothic"/>
      <family val="2"/>
    </font>
    <font>
      <b/>
      <u/>
      <sz val="12"/>
      <name val="Century Gothic"/>
      <family val="2"/>
    </font>
    <font>
      <sz val="14"/>
      <name val="Century Gothic"/>
      <family val="2"/>
    </font>
    <font>
      <sz val="10"/>
      <color rgb="FFFF0000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b/>
      <i/>
      <sz val="10"/>
      <color theme="1"/>
      <name val="Arial Black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Arial Narrow"/>
      <family val="2"/>
    </font>
    <font>
      <b/>
      <sz val="10"/>
      <color rgb="FFFF0000"/>
      <name val="Bookman Old Style"/>
      <family val="1"/>
    </font>
    <font>
      <sz val="10"/>
      <color rgb="FFFF0000"/>
      <name val="Arial"/>
      <family val="2"/>
    </font>
    <font>
      <b/>
      <sz val="12"/>
      <color theme="1"/>
      <name val="Century Gothic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b/>
      <i/>
      <sz val="12"/>
      <color theme="1"/>
      <name val="Arial Black"/>
      <family val="2"/>
    </font>
    <font>
      <i/>
      <sz val="10"/>
      <color theme="1"/>
      <name val="Arial Black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theme="1"/>
      <name val="Arial"/>
      <family val="2"/>
    </font>
    <font>
      <b/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indexed="8"/>
      <name val="Rupee Foradian"/>
      <family val="2"/>
    </font>
    <font>
      <b/>
      <sz val="10"/>
      <color indexed="8"/>
      <name val="Arial"/>
      <family val="2"/>
    </font>
    <font>
      <b/>
      <sz val="11"/>
      <name val="Rupee Foradian"/>
      <family val="2"/>
    </font>
    <font>
      <b/>
      <sz val="10"/>
      <name val="Rupee Foradian"/>
      <family val="2"/>
    </font>
    <font>
      <b/>
      <sz val="10"/>
      <color indexed="8"/>
      <name val="Arial Black"/>
      <family val="2"/>
    </font>
    <font>
      <b/>
      <sz val="11"/>
      <color indexed="8"/>
      <name val="Arial"/>
      <family val="2"/>
    </font>
    <font>
      <b/>
      <i/>
      <sz val="10"/>
      <color indexed="8"/>
      <name val="Arial Black"/>
      <family val="2"/>
    </font>
    <font>
      <b/>
      <sz val="12"/>
      <color indexed="8"/>
      <name val="Arial Narrow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0"/>
      <color rgb="FFFF0000"/>
      <name val="Trebuchet MS"/>
      <family val="2"/>
    </font>
    <font>
      <b/>
      <u/>
      <sz val="9"/>
      <name val="Trebuchet MS"/>
      <family val="2"/>
    </font>
    <font>
      <sz val="10"/>
      <color rgb="FFFF0000"/>
      <name val="Trebuchet MS"/>
      <family val="2"/>
    </font>
    <font>
      <sz val="9"/>
      <name val="Trebuchet MS"/>
      <family val="2"/>
    </font>
    <font>
      <b/>
      <i/>
      <sz val="12"/>
      <name val="Trebuchet MS"/>
      <family val="2"/>
    </font>
    <font>
      <i/>
      <sz val="10"/>
      <name val="Trebuchet MS"/>
      <family val="2"/>
    </font>
    <font>
      <b/>
      <sz val="11"/>
      <color rgb="FFFF0000"/>
      <name val="Trebuchet MS"/>
      <family val="2"/>
    </font>
    <font>
      <b/>
      <u/>
      <sz val="12"/>
      <color theme="1"/>
      <name val="Arial"/>
      <family val="2"/>
    </font>
    <font>
      <b/>
      <sz val="12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43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0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0" fontId="7" fillId="0" borderId="0"/>
    <xf numFmtId="0" fontId="7" fillId="0" borderId="0"/>
    <xf numFmtId="164" fontId="9" fillId="0" borderId="0"/>
  </cellStyleXfs>
  <cellXfs count="1751">
    <xf numFmtId="0" fontId="0" fillId="0" borderId="0" xfId="0"/>
    <xf numFmtId="0" fontId="6" fillId="0" borderId="0" xfId="0" applyFont="1"/>
    <xf numFmtId="0" fontId="3" fillId="0" borderId="0" xfId="0" applyFont="1"/>
    <xf numFmtId="0" fontId="3" fillId="0" borderId="0" xfId="0" applyFont="1"/>
    <xf numFmtId="0" fontId="48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8" fillId="0" borderId="0" xfId="0" applyFont="1"/>
    <xf numFmtId="164" fontId="27" fillId="0" borderId="0" xfId="0" applyNumberFormat="1" applyFont="1" applyAlignment="1">
      <alignment horizontal="right"/>
    </xf>
    <xf numFmtId="0" fontId="6" fillId="0" borderId="0" xfId="0" applyFont="1"/>
    <xf numFmtId="0" fontId="0" fillId="0" borderId="0" xfId="0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0" applyFont="1" applyAlignment="1" applyProtection="1">
      <alignment vertical="center"/>
      <protection locked="0"/>
    </xf>
    <xf numFmtId="0" fontId="33" fillId="0" borderId="2" xfId="0" applyFont="1" applyBorder="1" applyAlignment="1" applyProtection="1">
      <alignment horizontal="center" vertical="center"/>
      <protection hidden="1"/>
    </xf>
    <xf numFmtId="0" fontId="33" fillId="0" borderId="3" xfId="0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vertical="center"/>
    </xf>
    <xf numFmtId="0" fontId="18" fillId="0" borderId="4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18" fillId="2" borderId="10" xfId="0" applyFont="1" applyFill="1" applyBorder="1" applyAlignment="1" applyProtection="1">
      <alignment vertical="center"/>
      <protection locked="0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2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vertical="center"/>
      <protection hidden="1"/>
    </xf>
    <xf numFmtId="0" fontId="18" fillId="0" borderId="15" xfId="0" applyFont="1" applyBorder="1" applyAlignment="1" applyProtection="1">
      <alignment vertical="center"/>
      <protection hidden="1"/>
    </xf>
    <xf numFmtId="165" fontId="18" fillId="0" borderId="13" xfId="0" applyNumberFormat="1" applyFont="1" applyBorder="1" applyAlignment="1" applyProtection="1">
      <alignment horizontal="right" vertical="center"/>
      <protection locked="0"/>
    </xf>
    <xf numFmtId="165" fontId="18" fillId="0" borderId="12" xfId="0" applyNumberFormat="1" applyFont="1" applyBorder="1" applyAlignment="1" applyProtection="1">
      <alignment horizontal="right" vertical="center"/>
      <protection locked="0"/>
    </xf>
    <xf numFmtId="165" fontId="18" fillId="0" borderId="14" xfId="0" applyNumberFormat="1" applyFont="1" applyBorder="1" applyAlignment="1" applyProtection="1">
      <alignment horizontal="right" vertical="center"/>
      <protection locked="0"/>
    </xf>
    <xf numFmtId="165" fontId="18" fillId="0" borderId="10" xfId="0" applyNumberFormat="1" applyFont="1" applyBorder="1" applyAlignment="1" applyProtection="1">
      <alignment horizontal="right" vertical="center"/>
      <protection locked="0"/>
    </xf>
    <xf numFmtId="165" fontId="18" fillId="0" borderId="11" xfId="0" applyNumberFormat="1" applyFont="1" applyBorder="1" applyAlignment="1" applyProtection="1">
      <alignment horizontal="right" vertical="center"/>
      <protection locked="0"/>
    </xf>
    <xf numFmtId="165" fontId="18" fillId="0" borderId="2" xfId="0" applyNumberFormat="1" applyFont="1" applyBorder="1" applyAlignment="1" applyProtection="1">
      <alignment horizontal="right" vertical="center"/>
      <protection locked="0"/>
    </xf>
    <xf numFmtId="0" fontId="18" fillId="0" borderId="6" xfId="0" applyFont="1" applyBorder="1" applyAlignment="1" applyProtection="1">
      <alignment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/>
    <xf numFmtId="164" fontId="6" fillId="0" borderId="0" xfId="0" applyNumberFormat="1" applyFont="1"/>
    <xf numFmtId="0" fontId="49" fillId="0" borderId="0" xfId="0" applyFont="1"/>
    <xf numFmtId="0" fontId="50" fillId="0" borderId="0" xfId="0" applyFont="1"/>
    <xf numFmtId="164" fontId="11" fillId="0" borderId="0" xfId="0" applyNumberFormat="1" applyFont="1"/>
    <xf numFmtId="0" fontId="50" fillId="0" borderId="0" xfId="0" applyFont="1" applyAlignment="1">
      <alignment horizontal="center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164" fontId="11" fillId="0" borderId="0" xfId="0" applyNumberFormat="1" applyFont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/>
    <xf numFmtId="164" fontId="56" fillId="0" borderId="22" xfId="0" applyNumberFormat="1" applyFont="1" applyBorder="1"/>
    <xf numFmtId="0" fontId="49" fillId="0" borderId="0" xfId="0" applyFont="1"/>
    <xf numFmtId="0" fontId="56" fillId="0" borderId="8" xfId="0" applyFont="1" applyBorder="1" applyAlignment="1">
      <alignment horizontal="center"/>
    </xf>
    <xf numFmtId="0" fontId="56" fillId="0" borderId="23" xfId="0" applyFont="1" applyBorder="1"/>
    <xf numFmtId="164" fontId="56" fillId="0" borderId="23" xfId="0" applyNumberFormat="1" applyFont="1" applyBorder="1"/>
    <xf numFmtId="0" fontId="56" fillId="0" borderId="23" xfId="0" applyFont="1" applyBorder="1" applyAlignment="1">
      <alignment vertical="top" wrapText="1"/>
    </xf>
    <xf numFmtId="0" fontId="55" fillId="0" borderId="23" xfId="0" applyFont="1" applyBorder="1"/>
    <xf numFmtId="164" fontId="55" fillId="0" borderId="23" xfId="0" applyNumberFormat="1" applyFont="1" applyBorder="1"/>
    <xf numFmtId="1" fontId="55" fillId="0" borderId="24" xfId="0" applyNumberFormat="1" applyFont="1" applyBorder="1"/>
    <xf numFmtId="0" fontId="50" fillId="0" borderId="0" xfId="0" applyFont="1"/>
    <xf numFmtId="0" fontId="56" fillId="0" borderId="25" xfId="0" applyFont="1" applyBorder="1"/>
    <xf numFmtId="164" fontId="56" fillId="0" borderId="25" xfId="0" applyNumberFormat="1" applyFont="1" applyBorder="1"/>
    <xf numFmtId="0" fontId="55" fillId="0" borderId="10" xfId="0" applyFont="1" applyBorder="1"/>
    <xf numFmtId="0" fontId="55" fillId="0" borderId="26" xfId="0" applyFont="1" applyBorder="1"/>
    <xf numFmtId="164" fontId="55" fillId="0" borderId="27" xfId="0" applyNumberFormat="1" applyFont="1" applyBorder="1"/>
    <xf numFmtId="0" fontId="55" fillId="0" borderId="28" xfId="0" applyFont="1" applyBorder="1"/>
    <xf numFmtId="1" fontId="55" fillId="0" borderId="29" xfId="0" applyNumberFormat="1" applyFont="1" applyBorder="1"/>
    <xf numFmtId="0" fontId="55" fillId="0" borderId="30" xfId="0" applyFont="1" applyBorder="1" applyAlignment="1">
      <alignment horizontal="center" vertical="center"/>
    </xf>
    <xf numFmtId="164" fontId="18" fillId="0" borderId="4" xfId="0" applyNumberFormat="1" applyFont="1" applyBorder="1"/>
    <xf numFmtId="0" fontId="55" fillId="0" borderId="31" xfId="0" applyFont="1" applyBorder="1"/>
    <xf numFmtId="164" fontId="11" fillId="0" borderId="0" xfId="0" applyNumberFormat="1" applyFont="1"/>
    <xf numFmtId="0" fontId="11" fillId="0" borderId="0" xfId="0" applyFont="1"/>
    <xf numFmtId="0" fontId="55" fillId="0" borderId="32" xfId="0" applyFont="1" applyBorder="1"/>
    <xf numFmtId="0" fontId="55" fillId="0" borderId="33" xfId="0" applyFont="1" applyBorder="1"/>
    <xf numFmtId="164" fontId="55" fillId="0" borderId="34" xfId="0" applyNumberFormat="1" applyFont="1" applyBorder="1"/>
    <xf numFmtId="0" fontId="56" fillId="0" borderId="35" xfId="0" applyFont="1" applyBorder="1" applyAlignment="1">
      <alignment horizontal="center"/>
    </xf>
    <xf numFmtId="164" fontId="50" fillId="0" borderId="0" xfId="0" applyNumberFormat="1" applyFont="1"/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/>
    <xf numFmtId="0" fontId="49" fillId="0" borderId="8" xfId="0" applyFont="1" applyBorder="1" applyAlignment="1">
      <alignment horizontal="center"/>
    </xf>
    <xf numFmtId="0" fontId="49" fillId="0" borderId="23" xfId="0" applyFont="1" applyBorder="1"/>
    <xf numFmtId="0" fontId="49" fillId="0" borderId="23" xfId="0" applyFont="1" applyBorder="1" applyAlignment="1">
      <alignment vertical="top" wrapText="1"/>
    </xf>
    <xf numFmtId="0" fontId="50" fillId="0" borderId="23" xfId="0" applyFont="1" applyBorder="1"/>
    <xf numFmtId="0" fontId="50" fillId="0" borderId="24" xfId="0" applyFont="1" applyBorder="1"/>
    <xf numFmtId="0" fontId="49" fillId="0" borderId="25" xfId="0" applyFont="1" applyBorder="1"/>
    <xf numFmtId="0" fontId="50" fillId="0" borderId="10" xfId="0" applyFont="1" applyBorder="1"/>
    <xf numFmtId="0" fontId="50" fillId="0" borderId="26" xfId="0" applyFont="1" applyBorder="1"/>
    <xf numFmtId="0" fontId="50" fillId="0" borderId="27" xfId="0" applyFont="1" applyBorder="1"/>
    <xf numFmtId="0" fontId="50" fillId="0" borderId="28" xfId="0" applyFont="1" applyBorder="1"/>
    <xf numFmtId="0" fontId="50" fillId="0" borderId="29" xfId="0" applyFont="1" applyBorder="1"/>
    <xf numFmtId="0" fontId="50" fillId="0" borderId="30" xfId="0" applyFont="1" applyBorder="1" applyAlignment="1">
      <alignment horizontal="center" vertical="center"/>
    </xf>
    <xf numFmtId="164" fontId="11" fillId="0" borderId="4" xfId="0" applyNumberFormat="1" applyFont="1" applyBorder="1"/>
    <xf numFmtId="0" fontId="50" fillId="0" borderId="31" xfId="0" applyFont="1" applyBorder="1"/>
    <xf numFmtId="0" fontId="50" fillId="0" borderId="32" xfId="0" applyFont="1" applyBorder="1"/>
    <xf numFmtId="0" fontId="50" fillId="0" borderId="33" xfId="0" applyFont="1" applyBorder="1"/>
    <xf numFmtId="0" fontId="50" fillId="0" borderId="34" xfId="0" applyFont="1" applyBorder="1"/>
    <xf numFmtId="0" fontId="49" fillId="0" borderId="35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4" fontId="49" fillId="0" borderId="22" xfId="0" applyNumberFormat="1" applyFont="1" applyBorder="1"/>
    <xf numFmtId="164" fontId="49" fillId="0" borderId="23" xfId="0" applyNumberFormat="1" applyFont="1" applyBorder="1"/>
    <xf numFmtId="164" fontId="50" fillId="0" borderId="23" xfId="0" applyNumberFormat="1" applyFont="1" applyBorder="1"/>
    <xf numFmtId="164" fontId="50" fillId="0" borderId="24" xfId="0" applyNumberFormat="1" applyFont="1" applyBorder="1"/>
    <xf numFmtId="164" fontId="49" fillId="0" borderId="25" xfId="0" applyNumberFormat="1" applyFont="1" applyBorder="1"/>
    <xf numFmtId="164" fontId="50" fillId="0" borderId="27" xfId="0" applyNumberFormat="1" applyFont="1" applyBorder="1"/>
    <xf numFmtId="164" fontId="50" fillId="0" borderId="29" xfId="0" applyNumberFormat="1" applyFont="1" applyBorder="1"/>
    <xf numFmtId="164" fontId="0" fillId="0" borderId="0" xfId="0" applyNumberFormat="1"/>
    <xf numFmtId="164" fontId="50" fillId="0" borderId="34" xfId="0" applyNumberFormat="1" applyFont="1" applyBorder="1"/>
    <xf numFmtId="0" fontId="57" fillId="0" borderId="0" xfId="0" applyFont="1"/>
    <xf numFmtId="0" fontId="58" fillId="0" borderId="0" xfId="0" applyFont="1"/>
    <xf numFmtId="164" fontId="29" fillId="0" borderId="0" xfId="0" applyNumberFormat="1" applyFont="1"/>
    <xf numFmtId="164" fontId="31" fillId="0" borderId="0" xfId="0" applyNumberFormat="1" applyFont="1" applyAlignment="1">
      <alignment horizontal="left"/>
    </xf>
    <xf numFmtId="164" fontId="29" fillId="0" borderId="0" xfId="0" applyNumberFormat="1" applyFont="1" applyAlignment="1">
      <alignment horizontal="right"/>
    </xf>
    <xf numFmtId="0" fontId="57" fillId="0" borderId="21" xfId="0" applyFont="1" applyBorder="1" applyAlignment="1">
      <alignment horizontal="center"/>
    </xf>
    <xf numFmtId="0" fontId="57" fillId="0" borderId="22" xfId="0" applyFont="1" applyBorder="1"/>
    <xf numFmtId="164" fontId="57" fillId="0" borderId="22" xfId="0" applyNumberFormat="1" applyFont="1" applyBorder="1"/>
    <xf numFmtId="0" fontId="57" fillId="0" borderId="0" xfId="0" applyFont="1"/>
    <xf numFmtId="0" fontId="57" fillId="0" borderId="8" xfId="0" applyFont="1" applyBorder="1" applyAlignment="1">
      <alignment horizontal="center"/>
    </xf>
    <xf numFmtId="0" fontId="57" fillId="0" borderId="23" xfId="0" applyFont="1" applyBorder="1"/>
    <xf numFmtId="164" fontId="57" fillId="0" borderId="23" xfId="0" applyNumberFormat="1" applyFont="1" applyBorder="1"/>
    <xf numFmtId="0" fontId="58" fillId="0" borderId="23" xfId="0" applyFont="1" applyBorder="1"/>
    <xf numFmtId="164" fontId="58" fillId="0" borderId="23" xfId="0" applyNumberFormat="1" applyFont="1" applyBorder="1"/>
    <xf numFmtId="164" fontId="58" fillId="0" borderId="24" xfId="0" applyNumberFormat="1" applyFont="1" applyBorder="1"/>
    <xf numFmtId="0" fontId="58" fillId="0" borderId="0" xfId="0" applyFont="1"/>
    <xf numFmtId="0" fontId="57" fillId="0" borderId="25" xfId="0" applyFont="1" applyBorder="1"/>
    <xf numFmtId="164" fontId="57" fillId="0" borderId="25" xfId="0" applyNumberFormat="1" applyFont="1" applyBorder="1"/>
    <xf numFmtId="0" fontId="58" fillId="0" borderId="10" xfId="0" applyFont="1" applyBorder="1"/>
    <xf numFmtId="0" fontId="58" fillId="0" borderId="26" xfId="0" applyFont="1" applyBorder="1"/>
    <xf numFmtId="164" fontId="58" fillId="0" borderId="27" xfId="0" applyNumberFormat="1" applyFont="1" applyBorder="1"/>
    <xf numFmtId="164" fontId="58" fillId="0" borderId="36" xfId="0" applyNumberFormat="1" applyFont="1" applyBorder="1"/>
    <xf numFmtId="0" fontId="58" fillId="0" borderId="30" xfId="0" applyFont="1" applyBorder="1" applyAlignment="1">
      <alignment horizontal="center" vertical="center"/>
    </xf>
    <xf numFmtId="164" fontId="29" fillId="0" borderId="4" xfId="0" applyNumberFormat="1" applyFont="1" applyBorder="1"/>
    <xf numFmtId="0" fontId="58" fillId="0" borderId="31" xfId="0" applyFont="1" applyBorder="1"/>
    <xf numFmtId="0" fontId="58" fillId="0" borderId="28" xfId="0" applyFont="1" applyBorder="1"/>
    <xf numFmtId="164" fontId="58" fillId="0" borderId="29" xfId="0" applyNumberFormat="1" applyFont="1" applyBorder="1"/>
    <xf numFmtId="0" fontId="58" fillId="0" borderId="32" xfId="0" applyFont="1" applyBorder="1"/>
    <xf numFmtId="0" fontId="58" fillId="0" borderId="33" xfId="0" applyFont="1" applyBorder="1"/>
    <xf numFmtId="164" fontId="58" fillId="0" borderId="34" xfId="0" applyNumberFormat="1" applyFont="1" applyBorder="1"/>
    <xf numFmtId="0" fontId="57" fillId="0" borderId="35" xfId="0" applyFont="1" applyBorder="1" applyAlignment="1">
      <alignment horizontal="center"/>
    </xf>
    <xf numFmtId="0" fontId="59" fillId="0" borderId="31" xfId="0" applyFont="1" applyBorder="1"/>
    <xf numFmtId="164" fontId="59" fillId="0" borderId="31" xfId="0" applyNumberFormat="1" applyFont="1" applyBorder="1"/>
    <xf numFmtId="0" fontId="59" fillId="0" borderId="37" xfId="0" applyFont="1" applyBorder="1"/>
    <xf numFmtId="164" fontId="59" fillId="0" borderId="38" xfId="0" applyNumberFormat="1" applyFont="1" applyBorder="1"/>
    <xf numFmtId="0" fontId="59" fillId="0" borderId="0" xfId="0" applyFont="1"/>
    <xf numFmtId="0" fontId="5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164" fontId="59" fillId="0" borderId="0" xfId="0" applyNumberFormat="1" applyFont="1"/>
    <xf numFmtId="164" fontId="0" fillId="0" borderId="0" xfId="0" applyNumberFormat="1"/>
    <xf numFmtId="0" fontId="60" fillId="0" borderId="19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27" fillId="0" borderId="0" xfId="0" applyFont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 locked="0"/>
    </xf>
    <xf numFmtId="0" fontId="62" fillId="0" borderId="0" xfId="0" applyFont="1" applyAlignment="1" applyProtection="1">
      <alignment vertical="center"/>
      <protection locked="0"/>
    </xf>
    <xf numFmtId="165" fontId="18" fillId="0" borderId="3" xfId="0" applyNumberFormat="1" applyFont="1" applyBorder="1" applyAlignment="1" applyProtection="1">
      <alignment horizontal="right" vertical="center"/>
      <protection locked="0"/>
    </xf>
    <xf numFmtId="165" fontId="18" fillId="0" borderId="10" xfId="0" applyNumberFormat="1" applyFont="1" applyBorder="1" applyAlignment="1">
      <alignment horizontal="right" vertical="center"/>
    </xf>
    <xf numFmtId="165" fontId="18" fillId="0" borderId="3" xfId="0" applyNumberFormat="1" applyFont="1" applyBorder="1" applyAlignment="1">
      <alignment horizontal="right" vertical="center"/>
    </xf>
    <xf numFmtId="165" fontId="18" fillId="0" borderId="10" xfId="0" applyNumberFormat="1" applyFont="1" applyBorder="1" applyAlignment="1">
      <alignment vertical="center"/>
    </xf>
    <xf numFmtId="165" fontId="18" fillId="0" borderId="34" xfId="0" applyNumberFormat="1" applyFont="1" applyBorder="1" applyAlignment="1" applyProtection="1">
      <alignment horizontal="right" vertical="center"/>
      <protection locked="0"/>
    </xf>
    <xf numFmtId="1" fontId="18" fillId="0" borderId="33" xfId="0" applyNumberFormat="1" applyFont="1" applyBorder="1" applyAlignment="1">
      <alignment horizontal="right" vertical="center"/>
    </xf>
    <xf numFmtId="165" fontId="18" fillId="0" borderId="39" xfId="0" applyNumberFormat="1" applyFont="1" applyBorder="1" applyAlignment="1">
      <alignment horizontal="right" vertical="center"/>
    </xf>
    <xf numFmtId="165" fontId="27" fillId="0" borderId="10" xfId="0" applyNumberFormat="1" applyFont="1" applyBorder="1" applyAlignment="1">
      <alignment horizontal="right" vertical="center"/>
    </xf>
    <xf numFmtId="0" fontId="25" fillId="0" borderId="0" xfId="0" applyFont="1"/>
    <xf numFmtId="0" fontId="26" fillId="0" borderId="0" xfId="0" applyFont="1" applyAlignment="1" applyProtection="1">
      <alignment vertical="center"/>
      <protection locked="0"/>
    </xf>
    <xf numFmtId="17" fontId="11" fillId="0" borderId="4" xfId="0" applyNumberFormat="1" applyFont="1" applyBorder="1" applyAlignment="1" applyProtection="1">
      <alignment horizontal="center" vertical="center" wrapText="1"/>
      <protection locked="0"/>
    </xf>
    <xf numFmtId="17" fontId="11" fillId="0" borderId="40" xfId="0" applyNumberFormat="1" applyFont="1" applyBorder="1" applyAlignment="1" applyProtection="1">
      <alignment horizontal="center" vertical="center" wrapText="1"/>
      <protection locked="0"/>
    </xf>
    <xf numFmtId="17" fontId="11" fillId="0" borderId="36" xfId="0" applyNumberFormat="1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65" fontId="11" fillId="0" borderId="33" xfId="0" applyNumberFormat="1" applyFont="1" applyBorder="1" applyAlignment="1" applyProtection="1">
      <alignment vertical="center"/>
      <protection locked="0"/>
    </xf>
    <xf numFmtId="165" fontId="11" fillId="0" borderId="32" xfId="0" applyNumberFormat="1" applyFont="1" applyBorder="1" applyAlignment="1" applyProtection="1">
      <alignment vertical="center"/>
      <protection locked="0"/>
    </xf>
    <xf numFmtId="165" fontId="11" fillId="0" borderId="41" xfId="0" applyNumberFormat="1" applyFont="1" applyBorder="1" applyAlignment="1" applyProtection="1">
      <alignment vertical="center"/>
      <protection locked="0"/>
    </xf>
    <xf numFmtId="0" fontId="11" fillId="0" borderId="33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41" xfId="0" applyFont="1" applyBorder="1" applyAlignment="1" applyProtection="1">
      <alignment vertical="center"/>
      <protection locked="0"/>
    </xf>
    <xf numFmtId="164" fontId="18" fillId="0" borderId="42" xfId="0" applyNumberFormat="1" applyFont="1" applyBorder="1" applyAlignment="1" applyProtection="1">
      <alignment horizontal="right" vertical="center"/>
      <protection locked="0"/>
    </xf>
    <xf numFmtId="1" fontId="18" fillId="0" borderId="41" xfId="0" applyNumberFormat="1" applyFont="1" applyBorder="1" applyAlignment="1">
      <alignment horizontal="right" vertical="center"/>
    </xf>
    <xf numFmtId="164" fontId="18" fillId="0" borderId="39" xfId="0" applyNumberFormat="1" applyFont="1" applyBorder="1" applyAlignment="1" applyProtection="1">
      <alignment horizontal="right" vertical="center"/>
      <protection locked="0"/>
    </xf>
    <xf numFmtId="165" fontId="18" fillId="0" borderId="39" xfId="0" applyNumberFormat="1" applyFont="1" applyBorder="1" applyAlignment="1" applyProtection="1">
      <alignment horizontal="right" vertical="center"/>
      <protection locked="0"/>
    </xf>
    <xf numFmtId="164" fontId="18" fillId="0" borderId="39" xfId="0" applyNumberFormat="1" applyFont="1" applyBorder="1" applyAlignment="1">
      <alignment horizontal="right" vertical="center"/>
    </xf>
    <xf numFmtId="164" fontId="18" fillId="0" borderId="12" xfId="0" applyNumberFormat="1" applyFont="1" applyBorder="1" applyAlignment="1" applyProtection="1">
      <alignment horizontal="right" vertical="center"/>
      <protection locked="0"/>
    </xf>
    <xf numFmtId="1" fontId="18" fillId="0" borderId="39" xfId="0" applyNumberFormat="1" applyFont="1" applyBorder="1" applyAlignment="1">
      <alignment horizontal="right" vertical="center"/>
    </xf>
    <xf numFmtId="2" fontId="18" fillId="0" borderId="39" xfId="0" applyNumberFormat="1" applyFont="1" applyBorder="1" applyAlignment="1">
      <alignment horizontal="right" vertical="center"/>
    </xf>
    <xf numFmtId="1" fontId="18" fillId="0" borderId="39" xfId="0" applyNumberFormat="1" applyFont="1" applyBorder="1" applyAlignment="1">
      <alignment vertical="center"/>
    </xf>
    <xf numFmtId="2" fontId="18" fillId="0" borderId="39" xfId="0" applyNumberFormat="1" applyFont="1" applyBorder="1" applyAlignment="1">
      <alignment vertical="center"/>
    </xf>
    <xf numFmtId="164" fontId="18" fillId="0" borderId="39" xfId="0" applyNumberFormat="1" applyFont="1" applyBorder="1" applyAlignment="1">
      <alignment vertical="center"/>
    </xf>
    <xf numFmtId="165" fontId="18" fillId="0" borderId="39" xfId="0" applyNumberFormat="1" applyFont="1" applyBorder="1" applyAlignment="1">
      <alignment vertical="center"/>
    </xf>
    <xf numFmtId="164" fontId="18" fillId="0" borderId="2" xfId="0" applyNumberFormat="1" applyFont="1" applyBorder="1" applyAlignment="1" applyProtection="1">
      <alignment horizontal="right" vertical="center"/>
      <protection locked="0"/>
    </xf>
    <xf numFmtId="164" fontId="18" fillId="0" borderId="2" xfId="0" applyNumberFormat="1" applyFont="1" applyBorder="1" applyAlignment="1">
      <alignment horizontal="right" vertical="center"/>
    </xf>
    <xf numFmtId="165" fontId="18" fillId="0" borderId="2" xfId="0" applyNumberFormat="1" applyFont="1" applyBorder="1" applyAlignment="1">
      <alignment horizontal="right" vertical="center"/>
    </xf>
    <xf numFmtId="1" fontId="18" fillId="0" borderId="2" xfId="0" applyNumberFormat="1" applyFont="1" applyBorder="1" applyAlignment="1">
      <alignment horizontal="right" vertical="center"/>
    </xf>
    <xf numFmtId="2" fontId="18" fillId="0" borderId="2" xfId="0" applyNumberFormat="1" applyFont="1" applyBorder="1" applyAlignment="1">
      <alignment horizontal="right" vertical="center"/>
    </xf>
    <xf numFmtId="1" fontId="18" fillId="0" borderId="2" xfId="0" applyNumberFormat="1" applyFont="1" applyBorder="1" applyAlignment="1">
      <alignment vertical="center"/>
    </xf>
    <xf numFmtId="2" fontId="18" fillId="0" borderId="2" xfId="0" applyNumberFormat="1" applyFont="1" applyBorder="1" applyAlignment="1">
      <alignment vertical="center"/>
    </xf>
    <xf numFmtId="164" fontId="18" fillId="0" borderId="2" xfId="0" applyNumberFormat="1" applyFont="1" applyBorder="1" applyAlignment="1">
      <alignment vertical="center"/>
    </xf>
    <xf numFmtId="165" fontId="18" fillId="0" borderId="2" xfId="0" applyNumberFormat="1" applyFont="1" applyBorder="1" applyAlignment="1">
      <alignment vertical="center"/>
    </xf>
    <xf numFmtId="164" fontId="18" fillId="0" borderId="13" xfId="0" applyNumberFormat="1" applyFont="1" applyBorder="1" applyAlignment="1" applyProtection="1">
      <alignment horizontal="right" vertical="center"/>
      <protection locked="0"/>
    </xf>
    <xf numFmtId="164" fontId="18" fillId="0" borderId="3" xfId="0" applyNumberFormat="1" applyFont="1" applyBorder="1" applyAlignment="1" applyProtection="1">
      <alignment horizontal="right" vertical="center"/>
      <protection locked="0"/>
    </xf>
    <xf numFmtId="164" fontId="18" fillId="0" borderId="13" xfId="0" applyNumberFormat="1" applyFont="1" applyBorder="1" applyAlignment="1">
      <alignment horizontal="right" vertical="center"/>
    </xf>
    <xf numFmtId="165" fontId="18" fillId="0" borderId="13" xfId="0" applyNumberFormat="1" applyFont="1" applyBorder="1" applyAlignment="1">
      <alignment horizontal="right" vertical="center"/>
    </xf>
    <xf numFmtId="164" fontId="18" fillId="0" borderId="14" xfId="0" applyNumberFormat="1" applyFont="1" applyBorder="1" applyAlignment="1" applyProtection="1">
      <alignment horizontal="right" vertical="center"/>
      <protection locked="0"/>
    </xf>
    <xf numFmtId="164" fontId="18" fillId="0" borderId="14" xfId="0" applyNumberFormat="1" applyFont="1" applyBorder="1" applyAlignment="1">
      <alignment horizontal="right" vertical="center"/>
    </xf>
    <xf numFmtId="165" fontId="18" fillId="0" borderId="14" xfId="0" applyNumberFormat="1" applyFont="1" applyBorder="1" applyAlignment="1">
      <alignment horizontal="right" vertical="center"/>
    </xf>
    <xf numFmtId="1" fontId="18" fillId="0" borderId="14" xfId="0" applyNumberFormat="1" applyFont="1" applyBorder="1" applyAlignment="1">
      <alignment horizontal="right" vertical="center"/>
    </xf>
    <xf numFmtId="2" fontId="18" fillId="0" borderId="14" xfId="0" applyNumberFormat="1" applyFont="1" applyBorder="1" applyAlignment="1">
      <alignment horizontal="right" vertical="center"/>
    </xf>
    <xf numFmtId="1" fontId="18" fillId="0" borderId="14" xfId="0" applyNumberFormat="1" applyFont="1" applyBorder="1" applyAlignment="1">
      <alignment vertical="center"/>
    </xf>
    <xf numFmtId="2" fontId="18" fillId="0" borderId="14" xfId="0" applyNumberFormat="1" applyFont="1" applyBorder="1" applyAlignment="1">
      <alignment vertical="center"/>
    </xf>
    <xf numFmtId="164" fontId="18" fillId="0" borderId="14" xfId="0" applyNumberFormat="1" applyFont="1" applyBorder="1" applyAlignment="1">
      <alignment vertical="center"/>
    </xf>
    <xf numFmtId="165" fontId="18" fillId="0" borderId="14" xfId="0" applyNumberFormat="1" applyFont="1" applyBorder="1" applyAlignment="1">
      <alignment vertical="center"/>
    </xf>
    <xf numFmtId="164" fontId="18" fillId="0" borderId="11" xfId="0" applyNumberFormat="1" applyFont="1" applyBorder="1" applyAlignment="1" applyProtection="1">
      <alignment horizontal="right" vertical="center"/>
      <protection locked="0"/>
    </xf>
    <xf numFmtId="164" fontId="18" fillId="0" borderId="11" xfId="0" applyNumberFormat="1" applyFont="1" applyBorder="1" applyAlignment="1">
      <alignment horizontal="right" vertical="center"/>
    </xf>
    <xf numFmtId="165" fontId="18" fillId="0" borderId="11" xfId="0" applyNumberFormat="1" applyFont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1" fontId="18" fillId="0" borderId="11" xfId="0" applyNumberFormat="1" applyFont="1" applyBorder="1" applyAlignment="1">
      <alignment vertical="center"/>
    </xf>
    <xf numFmtId="2" fontId="18" fillId="0" borderId="11" xfId="0" applyNumberFormat="1" applyFont="1" applyBorder="1" applyAlignment="1">
      <alignment vertical="center"/>
    </xf>
    <xf numFmtId="164" fontId="18" fillId="0" borderId="11" xfId="0" applyNumberFormat="1" applyFont="1" applyBorder="1" applyAlignment="1">
      <alignment vertical="center"/>
    </xf>
    <xf numFmtId="165" fontId="18" fillId="0" borderId="11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horizontal="right" vertical="center"/>
    </xf>
    <xf numFmtId="164" fontId="17" fillId="0" borderId="14" xfId="0" applyNumberFormat="1" applyFont="1" applyBorder="1" applyAlignment="1" applyProtection="1">
      <alignment horizontal="right" vertical="center"/>
      <protection locked="0"/>
    </xf>
    <xf numFmtId="165" fontId="17" fillId="0" borderId="14" xfId="0" applyNumberFormat="1" applyFont="1" applyBorder="1" applyAlignment="1" applyProtection="1">
      <alignment horizontal="right" vertical="center"/>
      <protection locked="0"/>
    </xf>
    <xf numFmtId="165" fontId="17" fillId="0" borderId="3" xfId="0" applyNumberFormat="1" applyFont="1" applyBorder="1" applyAlignment="1" applyProtection="1">
      <alignment horizontal="right" vertical="center"/>
      <protection locked="0"/>
    </xf>
    <xf numFmtId="1" fontId="18" fillId="0" borderId="3" xfId="0" applyNumberFormat="1" applyFont="1" applyBorder="1" applyAlignment="1">
      <alignment horizontal="right" vertical="center"/>
    </xf>
    <xf numFmtId="2" fontId="18" fillId="0" borderId="3" xfId="0" applyNumberFormat="1" applyFont="1" applyBorder="1" applyAlignment="1">
      <alignment horizontal="right" vertical="center"/>
    </xf>
    <xf numFmtId="164" fontId="18" fillId="0" borderId="3" xfId="0" applyNumberFormat="1" applyFont="1" applyBorder="1" applyAlignment="1">
      <alignment vertical="center"/>
    </xf>
    <xf numFmtId="165" fontId="18" fillId="0" borderId="3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horizontal="right" vertical="center"/>
    </xf>
    <xf numFmtId="1" fontId="18" fillId="0" borderId="13" xfId="0" applyNumberFormat="1" applyFont="1" applyBorder="1" applyAlignment="1">
      <alignment horizontal="right" vertical="center"/>
    </xf>
    <xf numFmtId="2" fontId="18" fillId="0" borderId="13" xfId="0" applyNumberFormat="1" applyFont="1" applyBorder="1" applyAlignment="1">
      <alignment horizontal="right" vertical="center"/>
    </xf>
    <xf numFmtId="1" fontId="18" fillId="0" borderId="13" xfId="0" applyNumberFormat="1" applyFont="1" applyBorder="1" applyAlignment="1">
      <alignment vertical="center"/>
    </xf>
    <xf numFmtId="2" fontId="18" fillId="0" borderId="13" xfId="0" applyNumberFormat="1" applyFont="1" applyBorder="1" applyAlignment="1">
      <alignment vertical="center"/>
    </xf>
    <xf numFmtId="164" fontId="18" fillId="0" borderId="13" xfId="0" applyNumberFormat="1" applyFont="1" applyBorder="1" applyAlignment="1">
      <alignment vertical="center"/>
    </xf>
    <xf numFmtId="165" fontId="18" fillId="0" borderId="13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0" fontId="18" fillId="0" borderId="39" xfId="0" applyFont="1" applyBorder="1" applyAlignment="1" applyProtection="1">
      <alignment vertical="center"/>
      <protection locked="0"/>
    </xf>
    <xf numFmtId="1" fontId="18" fillId="0" borderId="10" xfId="0" applyNumberFormat="1" applyFont="1" applyBorder="1" applyAlignment="1">
      <alignment horizontal="right" vertical="center"/>
    </xf>
    <xf numFmtId="1" fontId="18" fillId="0" borderId="10" xfId="0" applyNumberFormat="1" applyFont="1" applyBorder="1" applyAlignment="1">
      <alignment vertical="center"/>
    </xf>
    <xf numFmtId="164" fontId="18" fillId="0" borderId="10" xfId="0" applyNumberFormat="1" applyFont="1" applyBorder="1" applyAlignment="1" applyProtection="1">
      <alignment horizontal="right" vertical="center"/>
      <protection locked="0"/>
    </xf>
    <xf numFmtId="164" fontId="18" fillId="0" borderId="10" xfId="0" applyNumberFormat="1" applyFont="1" applyBorder="1" applyAlignment="1">
      <alignment vertical="center"/>
    </xf>
    <xf numFmtId="164" fontId="27" fillId="0" borderId="16" xfId="0" applyNumberFormat="1" applyFont="1" applyBorder="1" applyAlignment="1">
      <alignment horizontal="right" vertical="center"/>
    </xf>
    <xf numFmtId="165" fontId="27" fillId="0" borderId="16" xfId="0" applyNumberFormat="1" applyFont="1" applyBorder="1" applyAlignment="1">
      <alignment horizontal="right" vertical="center"/>
    </xf>
    <xf numFmtId="2" fontId="27" fillId="0" borderId="16" xfId="0" applyNumberFormat="1" applyFont="1" applyBorder="1" applyAlignment="1">
      <alignment horizontal="right" vertical="center"/>
    </xf>
    <xf numFmtId="164" fontId="27" fillId="0" borderId="10" xfId="0" applyNumberFormat="1" applyFont="1" applyBorder="1" applyAlignment="1">
      <alignment horizontal="right" vertical="center"/>
    </xf>
    <xf numFmtId="0" fontId="25" fillId="0" borderId="42" xfId="0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25" fillId="0" borderId="40" xfId="0" applyFont="1" applyBorder="1" applyAlignment="1" applyProtection="1">
      <alignment horizontal="center" vertical="center" wrapText="1"/>
      <protection locked="0"/>
    </xf>
    <xf numFmtId="0" fontId="25" fillId="0" borderId="36" xfId="0" applyFont="1" applyBorder="1" applyAlignment="1" applyProtection="1">
      <alignment horizontal="center" vertical="center" wrapText="1"/>
      <protection locked="0"/>
    </xf>
    <xf numFmtId="165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165" fontId="11" fillId="0" borderId="43" xfId="0" applyNumberFormat="1" applyFont="1" applyBorder="1" applyAlignment="1" applyProtection="1">
      <alignment horizontal="center" vertical="center" wrapText="1"/>
      <protection locked="0"/>
    </xf>
    <xf numFmtId="165" fontId="11" fillId="0" borderId="30" xfId="0" applyNumberFormat="1" applyFont="1" applyBorder="1" applyAlignment="1" applyProtection="1">
      <alignment horizontal="center" vertical="center" wrapText="1"/>
      <protection locked="0"/>
    </xf>
    <xf numFmtId="165" fontId="11" fillId="0" borderId="44" xfId="0" applyNumberFormat="1" applyFont="1" applyBorder="1" applyAlignment="1" applyProtection="1">
      <alignment horizontal="center" vertical="center" wrapText="1"/>
      <protection locked="0"/>
    </xf>
    <xf numFmtId="165" fontId="11" fillId="0" borderId="37" xfId="0" applyNumberFormat="1" applyFont="1" applyBorder="1" applyAlignment="1" applyProtection="1">
      <alignment horizontal="center" vertical="center" wrapText="1"/>
      <protection locked="0"/>
    </xf>
    <xf numFmtId="165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6" fillId="3" borderId="0" xfId="0" applyFont="1" applyFill="1"/>
    <xf numFmtId="165" fontId="25" fillId="3" borderId="0" xfId="73" applyNumberFormat="1" applyFont="1" applyFill="1" applyAlignment="1">
      <alignment horizontal="center"/>
    </xf>
    <xf numFmtId="0" fontId="0" fillId="3" borderId="0" xfId="0" applyFill="1"/>
    <xf numFmtId="165" fontId="25" fillId="3" borderId="0" xfId="74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5" fontId="25" fillId="0" borderId="14" xfId="0" applyNumberFormat="1" applyFont="1" applyBorder="1" applyAlignment="1" applyProtection="1">
      <alignment horizontal="right" vertical="center"/>
      <protection locked="0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8" fillId="0" borderId="17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48" xfId="0" applyFont="1" applyBorder="1" applyAlignment="1">
      <alignment vertical="center"/>
    </xf>
    <xf numFmtId="0" fontId="57" fillId="0" borderId="49" xfId="0" applyFont="1" applyBorder="1" applyAlignment="1">
      <alignment vertical="center"/>
    </xf>
    <xf numFmtId="0" fontId="57" fillId="0" borderId="5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164" fontId="29" fillId="0" borderId="0" xfId="0" applyNumberFormat="1" applyFont="1" applyAlignment="1">
      <alignment vertical="center"/>
    </xf>
    <xf numFmtId="164" fontId="18" fillId="0" borderId="1" xfId="0" applyNumberFormat="1" applyFont="1" applyBorder="1" applyAlignment="1">
      <alignment vertical="center"/>
    </xf>
    <xf numFmtId="164" fontId="18" fillId="0" borderId="1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164" fontId="30" fillId="0" borderId="0" xfId="0" applyNumberFormat="1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1" fontId="50" fillId="0" borderId="0" xfId="0" applyNumberFormat="1" applyFont="1" applyAlignment="1">
      <alignment vertical="center"/>
    </xf>
    <xf numFmtId="0" fontId="50" fillId="0" borderId="0" xfId="0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5" fontId="25" fillId="0" borderId="10" xfId="0" applyNumberFormat="1" applyFont="1" applyBorder="1" applyAlignment="1" applyProtection="1">
      <alignment horizontal="right" vertical="center"/>
      <protection locked="0"/>
    </xf>
    <xf numFmtId="1" fontId="25" fillId="0" borderId="0" xfId="0" applyNumberFormat="1" applyFont="1"/>
    <xf numFmtId="0" fontId="35" fillId="0" borderId="0" xfId="0" applyFont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0" xfId="0" applyFont="1" applyAlignment="1">
      <alignment vertical="center"/>
    </xf>
    <xf numFmtId="2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33" fillId="0" borderId="10" xfId="2" applyNumberFormat="1" applyFont="1" applyBorder="1" applyAlignment="1">
      <alignment horizontal="center" vertical="center"/>
    </xf>
    <xf numFmtId="0" fontId="33" fillId="0" borderId="10" xfId="2" applyFont="1" applyBorder="1" applyAlignment="1">
      <alignment vertical="center"/>
    </xf>
    <xf numFmtId="0" fontId="37" fillId="0" borderId="39" xfId="2" applyFont="1" applyBorder="1" applyAlignment="1">
      <alignment vertical="center"/>
    </xf>
    <xf numFmtId="0" fontId="38" fillId="0" borderId="36" xfId="2" applyFont="1" applyBorder="1" applyAlignment="1">
      <alignment vertical="center"/>
    </xf>
    <xf numFmtId="0" fontId="36" fillId="0" borderId="10" xfId="2" applyFont="1" applyBorder="1" applyAlignment="1">
      <alignment horizontal="center" vertical="center"/>
    </xf>
    <xf numFmtId="0" fontId="39" fillId="0" borderId="10" xfId="2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2" fontId="25" fillId="0" borderId="12" xfId="0" applyNumberFormat="1" applyFont="1" applyBorder="1" applyAlignment="1">
      <alignment vertical="center"/>
    </xf>
    <xf numFmtId="2" fontId="25" fillId="0" borderId="57" xfId="0" applyNumberFormat="1" applyFont="1" applyBorder="1" applyAlignment="1">
      <alignment vertical="center"/>
    </xf>
    <xf numFmtId="2" fontId="25" fillId="0" borderId="13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18" fillId="0" borderId="46" xfId="0" applyFont="1" applyBorder="1" applyAlignment="1">
      <alignment vertical="center"/>
    </xf>
    <xf numFmtId="2" fontId="25" fillId="0" borderId="2" xfId="0" applyNumberFormat="1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2" fontId="25" fillId="0" borderId="58" xfId="0" applyNumberFormat="1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9" fontId="25" fillId="0" borderId="2" xfId="0" applyNumberFormat="1" applyFont="1" applyBorder="1" applyAlignment="1">
      <alignment vertical="center"/>
    </xf>
    <xf numFmtId="2" fontId="25" fillId="0" borderId="14" xfId="0" applyNumberFormat="1" applyFont="1" applyBorder="1" applyAlignment="1">
      <alignment vertical="center"/>
    </xf>
    <xf numFmtId="2" fontId="25" fillId="0" borderId="0" xfId="0" applyNumberFormat="1" applyFont="1" applyAlignment="1">
      <alignment vertical="center"/>
    </xf>
    <xf numFmtId="0" fontId="25" fillId="0" borderId="14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2" fontId="25" fillId="0" borderId="0" xfId="0" applyNumberFormat="1" applyFont="1" applyAlignment="1">
      <alignment vertical="center"/>
    </xf>
    <xf numFmtId="0" fontId="0" fillId="4" borderId="0" xfId="0" applyFill="1"/>
    <xf numFmtId="0" fontId="11" fillId="0" borderId="0" xfId="0" applyFont="1" applyAlignment="1">
      <alignment vertical="center"/>
    </xf>
    <xf numFmtId="164" fontId="25" fillId="0" borderId="59" xfId="0" applyNumberFormat="1" applyFont="1" applyBorder="1" applyAlignment="1">
      <alignment horizontal="right" vertical="center"/>
    </xf>
    <xf numFmtId="0" fontId="22" fillId="5" borderId="60" xfId="0" applyFont="1" applyFill="1" applyBorder="1" applyAlignment="1">
      <alignment vertical="center"/>
    </xf>
    <xf numFmtId="164" fontId="25" fillId="5" borderId="12" xfId="0" applyNumberFormat="1" applyFont="1" applyFill="1" applyBorder="1" applyAlignment="1">
      <alignment horizontal="right" vertical="center"/>
    </xf>
    <xf numFmtId="164" fontId="25" fillId="5" borderId="2" xfId="0" applyNumberFormat="1" applyFont="1" applyFill="1" applyBorder="1" applyAlignment="1">
      <alignment horizontal="right" vertical="center"/>
    </xf>
    <xf numFmtId="164" fontId="25" fillId="5" borderId="3" xfId="0" applyNumberFormat="1" applyFont="1" applyFill="1" applyBorder="1" applyAlignment="1">
      <alignment horizontal="right" vertical="center"/>
    </xf>
    <xf numFmtId="164" fontId="25" fillId="5" borderId="59" xfId="0" applyNumberFormat="1" applyFont="1" applyFill="1" applyBorder="1" applyAlignment="1">
      <alignment horizontal="right" vertical="center"/>
    </xf>
    <xf numFmtId="164" fontId="22" fillId="5" borderId="29" xfId="0" applyNumberFormat="1" applyFont="1" applyFill="1" applyBorder="1" applyAlignment="1">
      <alignment horizontal="right" vertical="center"/>
    </xf>
    <xf numFmtId="164" fontId="25" fillId="5" borderId="45" xfId="0" applyNumberFormat="1" applyFont="1" applyFill="1" applyBorder="1" applyAlignment="1">
      <alignment horizontal="right" vertical="center"/>
    </xf>
    <xf numFmtId="164" fontId="25" fillId="5" borderId="24" xfId="0" applyNumberFormat="1" applyFont="1" applyFill="1" applyBorder="1" applyAlignment="1">
      <alignment horizontal="right" vertical="center"/>
    </xf>
    <xf numFmtId="164" fontId="25" fillId="5" borderId="61" xfId="0" applyNumberFormat="1" applyFont="1" applyFill="1" applyBorder="1" applyAlignment="1">
      <alignment horizontal="right" vertical="center"/>
    </xf>
    <xf numFmtId="164" fontId="25" fillId="5" borderId="23" xfId="0" applyNumberFormat="1" applyFont="1" applyFill="1" applyBorder="1" applyAlignment="1">
      <alignment horizontal="right" vertical="center"/>
    </xf>
    <xf numFmtId="164" fontId="25" fillId="5" borderId="25" xfId="0" applyNumberFormat="1" applyFont="1" applyFill="1" applyBorder="1" applyAlignment="1">
      <alignment horizontal="right" vertical="center"/>
    </xf>
    <xf numFmtId="164" fontId="25" fillId="5" borderId="51" xfId="0" applyNumberFormat="1" applyFont="1" applyFill="1" applyBorder="1" applyAlignment="1">
      <alignment horizontal="right" vertical="center"/>
    </xf>
    <xf numFmtId="164" fontId="22" fillId="5" borderId="45" xfId="0" applyNumberFormat="1" applyFont="1" applyFill="1" applyBorder="1" applyAlignment="1">
      <alignment horizontal="right" vertical="center"/>
    </xf>
    <xf numFmtId="164" fontId="25" fillId="5" borderId="29" xfId="0" applyNumberFormat="1" applyFont="1" applyFill="1" applyBorder="1" applyAlignment="1">
      <alignment horizontal="right" vertical="center"/>
    </xf>
    <xf numFmtId="164" fontId="25" fillId="5" borderId="10" xfId="0" applyNumberFormat="1" applyFont="1" applyFill="1" applyBorder="1" applyAlignment="1">
      <alignment horizontal="right" vertical="center"/>
    </xf>
    <xf numFmtId="164" fontId="25" fillId="5" borderId="47" xfId="0" applyNumberFormat="1" applyFont="1" applyFill="1" applyBorder="1" applyAlignment="1">
      <alignment horizontal="right" vertical="center"/>
    </xf>
    <xf numFmtId="164" fontId="25" fillId="5" borderId="28" xfId="0" applyNumberFormat="1" applyFont="1" applyFill="1" applyBorder="1" applyAlignment="1">
      <alignment horizontal="right" vertical="center"/>
    </xf>
    <xf numFmtId="164" fontId="27" fillId="5" borderId="62" xfId="0" applyNumberFormat="1" applyFont="1" applyFill="1" applyBorder="1" applyAlignment="1">
      <alignment horizontal="right" vertical="center"/>
    </xf>
    <xf numFmtId="0" fontId="22" fillId="5" borderId="29" xfId="0" applyFont="1" applyFill="1" applyBorder="1" applyAlignment="1">
      <alignment vertical="center"/>
    </xf>
    <xf numFmtId="2" fontId="18" fillId="5" borderId="12" xfId="0" applyNumberFormat="1" applyFont="1" applyFill="1" applyBorder="1" applyAlignment="1">
      <alignment horizontal="right"/>
    </xf>
    <xf numFmtId="2" fontId="18" fillId="5" borderId="2" xfId="0" applyNumberFormat="1" applyFont="1" applyFill="1" applyBorder="1" applyAlignment="1">
      <alignment horizontal="right"/>
    </xf>
    <xf numFmtId="2" fontId="18" fillId="5" borderId="3" xfId="0" applyNumberFormat="1" applyFont="1" applyFill="1" applyBorder="1" applyAlignment="1">
      <alignment horizontal="right"/>
    </xf>
    <xf numFmtId="2" fontId="18" fillId="5" borderId="14" xfId="0" applyNumberFormat="1" applyFont="1" applyFill="1" applyBorder="1" applyAlignment="1">
      <alignment horizontal="right"/>
    </xf>
    <xf numFmtId="165" fontId="25" fillId="5" borderId="59" xfId="0" applyNumberFormat="1" applyFont="1" applyFill="1" applyBorder="1" applyAlignment="1">
      <alignment horizontal="right" vertical="center"/>
    </xf>
    <xf numFmtId="165" fontId="22" fillId="5" borderId="29" xfId="0" applyNumberFormat="1" applyFont="1" applyFill="1" applyBorder="1" applyAlignment="1">
      <alignment horizontal="right" vertical="center"/>
    </xf>
    <xf numFmtId="2" fontId="18" fillId="5" borderId="13" xfId="0" applyNumberFormat="1" applyFont="1" applyFill="1" applyBorder="1" applyAlignment="1">
      <alignment horizontal="right"/>
    </xf>
    <xf numFmtId="2" fontId="18" fillId="5" borderId="2" xfId="0" applyNumberFormat="1" applyFont="1" applyFill="1" applyBorder="1" applyAlignment="1">
      <alignment horizontal="right" vertical="center"/>
    </xf>
    <xf numFmtId="2" fontId="18" fillId="5" borderId="16" xfId="0" applyNumberFormat="1" applyFont="1" applyFill="1" applyBorder="1" applyAlignment="1">
      <alignment horizontal="right" vertical="center"/>
    </xf>
    <xf numFmtId="0" fontId="22" fillId="5" borderId="45" xfId="0" applyFont="1" applyFill="1" applyBorder="1" applyAlignment="1">
      <alignment horizontal="right" vertical="center"/>
    </xf>
    <xf numFmtId="165" fontId="25" fillId="5" borderId="53" xfId="0" applyNumberFormat="1" applyFont="1" applyFill="1" applyBorder="1" applyAlignment="1">
      <alignment horizontal="right" vertical="center"/>
    </xf>
    <xf numFmtId="165" fontId="25" fillId="5" borderId="63" xfId="0" applyNumberFormat="1" applyFont="1" applyFill="1" applyBorder="1" applyAlignment="1">
      <alignment horizontal="right" vertical="center"/>
    </xf>
    <xf numFmtId="0" fontId="22" fillId="5" borderId="29" xfId="0" applyFont="1" applyFill="1" applyBorder="1" applyAlignment="1">
      <alignment horizontal="right" vertical="center"/>
    </xf>
    <xf numFmtId="165" fontId="25" fillId="5" borderId="29" xfId="0" applyNumberFormat="1" applyFont="1" applyFill="1" applyBorder="1" applyAlignment="1">
      <alignment horizontal="right" vertical="center"/>
    </xf>
    <xf numFmtId="165" fontId="18" fillId="5" borderId="10" xfId="0" applyNumberFormat="1" applyFont="1" applyFill="1" applyBorder="1" applyAlignment="1">
      <alignment horizontal="right"/>
    </xf>
    <xf numFmtId="2" fontId="25" fillId="5" borderId="63" xfId="0" applyNumberFormat="1" applyFont="1" applyFill="1" applyBorder="1" applyAlignment="1">
      <alignment horizontal="right" vertical="center"/>
    </xf>
    <xf numFmtId="2" fontId="27" fillId="5" borderId="64" xfId="0" applyNumberFormat="1" applyFont="1" applyFill="1" applyBorder="1" applyAlignment="1">
      <alignment horizontal="right" vertical="center"/>
    </xf>
    <xf numFmtId="0" fontId="57" fillId="0" borderId="3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2" xfId="0" applyFont="1" applyBorder="1" applyAlignment="1">
      <alignment vertical="center"/>
    </xf>
    <xf numFmtId="1" fontId="57" fillId="0" borderId="2" xfId="0" applyNumberFormat="1" applyFont="1" applyBorder="1" applyAlignment="1">
      <alignment vertical="center"/>
    </xf>
    <xf numFmtId="0" fontId="57" fillId="0" borderId="9" xfId="0" applyFont="1" applyBorder="1" applyAlignment="1">
      <alignment vertical="center"/>
    </xf>
    <xf numFmtId="0" fontId="57" fillId="0" borderId="5" xfId="0" applyFont="1" applyBorder="1" applyAlignment="1">
      <alignment vertical="center"/>
    </xf>
    <xf numFmtId="0" fontId="18" fillId="0" borderId="5" xfId="0" applyFont="1" applyBorder="1" applyAlignment="1" applyProtection="1">
      <alignment vertical="center"/>
      <protection locked="0"/>
    </xf>
    <xf numFmtId="164" fontId="25" fillId="0" borderId="12" xfId="0" applyNumberFormat="1" applyFont="1" applyBorder="1" applyAlignment="1">
      <alignment horizontal="right" vertical="center"/>
    </xf>
    <xf numFmtId="165" fontId="25" fillId="0" borderId="67" xfId="0" applyNumberFormat="1" applyFont="1" applyBorder="1" applyAlignment="1">
      <alignment horizontal="right" vertical="center"/>
    </xf>
    <xf numFmtId="164" fontId="25" fillId="0" borderId="68" xfId="0" applyNumberFormat="1" applyFont="1" applyBorder="1" applyAlignment="1">
      <alignment horizontal="right" vertical="center"/>
    </xf>
    <xf numFmtId="164" fontId="25" fillId="0" borderId="2" xfId="0" applyNumberFormat="1" applyFont="1" applyBorder="1" applyAlignment="1">
      <alignment horizontal="right" vertical="center"/>
    </xf>
    <xf numFmtId="165" fontId="25" fillId="0" borderId="69" xfId="0" applyNumberFormat="1" applyFont="1" applyBorder="1" applyAlignment="1">
      <alignment horizontal="right" vertical="center"/>
    </xf>
    <xf numFmtId="164" fontId="25" fillId="0" borderId="70" xfId="0" applyNumberFormat="1" applyFont="1" applyBorder="1" applyAlignment="1">
      <alignment horizontal="right" vertical="center"/>
    </xf>
    <xf numFmtId="165" fontId="25" fillId="0" borderId="58" xfId="0" applyNumberFormat="1" applyFont="1" applyBorder="1" applyAlignment="1">
      <alignment horizontal="right" vertical="center"/>
    </xf>
    <xf numFmtId="164" fontId="25" fillId="0" borderId="3" xfId="0" applyNumberFormat="1" applyFont="1" applyBorder="1" applyAlignment="1">
      <alignment horizontal="right" vertical="center"/>
    </xf>
    <xf numFmtId="165" fontId="25" fillId="0" borderId="71" xfId="0" applyNumberFormat="1" applyFont="1" applyBorder="1" applyAlignment="1">
      <alignment horizontal="right" vertical="center"/>
    </xf>
    <xf numFmtId="164" fontId="22" fillId="0" borderId="36" xfId="0" applyNumberFormat="1" applyFont="1" applyBorder="1" applyAlignment="1">
      <alignment horizontal="right" vertical="center"/>
    </xf>
    <xf numFmtId="165" fontId="22" fillId="0" borderId="53" xfId="0" applyNumberFormat="1" applyFont="1" applyBorder="1" applyAlignment="1">
      <alignment horizontal="right" vertical="center"/>
    </xf>
    <xf numFmtId="165" fontId="22" fillId="0" borderId="54" xfId="0" applyNumberFormat="1" applyFont="1" applyBorder="1" applyAlignment="1">
      <alignment horizontal="right" vertical="center"/>
    </xf>
    <xf numFmtId="164" fontId="25" fillId="0" borderId="48" xfId="0" applyNumberFormat="1" applyFont="1" applyBorder="1" applyAlignment="1">
      <alignment horizontal="right" vertical="center"/>
    </xf>
    <xf numFmtId="165" fontId="25" fillId="0" borderId="72" xfId="0" applyNumberFormat="1" applyFont="1" applyBorder="1" applyAlignment="1">
      <alignment horizontal="right" vertical="center"/>
    </xf>
    <xf numFmtId="164" fontId="25" fillId="0" borderId="73" xfId="0" applyNumberFormat="1" applyFont="1" applyBorder="1" applyAlignment="1">
      <alignment horizontal="right" vertical="center"/>
    </xf>
    <xf numFmtId="164" fontId="25" fillId="0" borderId="50" xfId="0" applyNumberFormat="1" applyFont="1" applyBorder="1" applyAlignment="1">
      <alignment horizontal="right" vertical="center"/>
    </xf>
    <xf numFmtId="165" fontId="25" fillId="0" borderId="74" xfId="0" applyNumberFormat="1" applyFont="1" applyBorder="1" applyAlignment="1">
      <alignment horizontal="right" vertical="center"/>
    </xf>
    <xf numFmtId="164" fontId="25" fillId="0" borderId="49" xfId="0" applyNumberFormat="1" applyFont="1" applyBorder="1" applyAlignment="1">
      <alignment horizontal="right" vertical="center"/>
    </xf>
    <xf numFmtId="165" fontId="25" fillId="0" borderId="75" xfId="0" applyNumberFormat="1" applyFont="1" applyBorder="1" applyAlignment="1">
      <alignment horizontal="right" vertical="center"/>
    </xf>
    <xf numFmtId="164" fontId="25" fillId="0" borderId="76" xfId="0" applyNumberFormat="1" applyFont="1" applyBorder="1" applyAlignment="1">
      <alignment horizontal="right" vertical="center"/>
    </xf>
    <xf numFmtId="164" fontId="25" fillId="0" borderId="77" xfId="0" applyNumberFormat="1" applyFont="1" applyBorder="1" applyAlignment="1">
      <alignment horizontal="right" vertical="center"/>
    </xf>
    <xf numFmtId="165" fontId="25" fillId="0" borderId="65" xfId="0" applyNumberFormat="1" applyFont="1" applyBorder="1" applyAlignment="1">
      <alignment horizontal="right" vertical="center"/>
    </xf>
    <xf numFmtId="164" fontId="25" fillId="0" borderId="51" xfId="0" applyNumberFormat="1" applyFont="1" applyBorder="1" applyAlignment="1">
      <alignment horizontal="right" vertical="center"/>
    </xf>
    <xf numFmtId="165" fontId="25" fillId="0" borderId="78" xfId="0" applyNumberFormat="1" applyFont="1" applyBorder="1" applyAlignment="1">
      <alignment horizontal="right" vertical="center"/>
    </xf>
    <xf numFmtId="164" fontId="25" fillId="0" borderId="26" xfId="0" applyNumberFormat="1" applyFont="1" applyBorder="1" applyAlignment="1">
      <alignment horizontal="right" vertical="center"/>
    </xf>
    <xf numFmtId="165" fontId="25" fillId="0" borderId="59" xfId="0" applyNumberFormat="1" applyFont="1" applyBorder="1" applyAlignment="1">
      <alignment horizontal="right" vertical="center"/>
    </xf>
    <xf numFmtId="164" fontId="22" fillId="0" borderId="48" xfId="0" applyNumberFormat="1" applyFont="1" applyBorder="1" applyAlignment="1">
      <alignment horizontal="right" vertical="center"/>
    </xf>
    <xf numFmtId="0" fontId="22" fillId="0" borderId="72" xfId="0" applyFont="1" applyBorder="1" applyAlignment="1">
      <alignment horizontal="right" vertical="center"/>
    </xf>
    <xf numFmtId="0" fontId="22" fillId="0" borderId="70" xfId="0" applyFont="1" applyBorder="1" applyAlignment="1">
      <alignment horizontal="right" vertical="center"/>
    </xf>
    <xf numFmtId="164" fontId="25" fillId="0" borderId="24" xfId="0" applyNumberFormat="1" applyFont="1" applyBorder="1" applyAlignment="1">
      <alignment horizontal="right" vertical="center"/>
    </xf>
    <xf numFmtId="164" fontId="25" fillId="0" borderId="61" xfId="0" applyNumberFormat="1" applyFont="1" applyBorder="1" applyAlignment="1">
      <alignment horizontal="right" vertical="center"/>
    </xf>
    <xf numFmtId="164" fontId="25" fillId="0" borderId="29" xfId="0" applyNumberFormat="1" applyFont="1" applyBorder="1" applyAlignment="1">
      <alignment horizontal="right" vertical="center"/>
    </xf>
    <xf numFmtId="165" fontId="25" fillId="0" borderId="53" xfId="0" applyNumberFormat="1" applyFont="1" applyBorder="1" applyAlignment="1">
      <alignment horizontal="right" vertical="center"/>
    </xf>
    <xf numFmtId="164" fontId="25" fillId="0" borderId="54" xfId="0" applyNumberFormat="1" applyFont="1" applyBorder="1" applyAlignment="1">
      <alignment horizontal="right" vertical="center"/>
    </xf>
    <xf numFmtId="164" fontId="25" fillId="0" borderId="10" xfId="0" applyNumberFormat="1" applyFont="1" applyBorder="1" applyAlignment="1">
      <alignment horizontal="right" vertical="center"/>
    </xf>
    <xf numFmtId="165" fontId="25" fillId="0" borderId="63" xfId="0" applyNumberFormat="1" applyFont="1" applyBorder="1" applyAlignment="1">
      <alignment horizontal="right" vertical="center"/>
    </xf>
    <xf numFmtId="164" fontId="22" fillId="0" borderId="29" xfId="0" applyNumberFormat="1" applyFont="1" applyBorder="1" applyAlignment="1">
      <alignment horizontal="right" vertical="center"/>
    </xf>
    <xf numFmtId="0" fontId="22" fillId="0" borderId="53" xfId="0" applyFont="1" applyBorder="1" applyAlignment="1">
      <alignment horizontal="right" vertical="center"/>
    </xf>
    <xf numFmtId="0" fontId="22" fillId="0" borderId="54" xfId="0" applyFont="1" applyBorder="1" applyAlignment="1">
      <alignment horizontal="right" vertical="center"/>
    </xf>
    <xf numFmtId="164" fontId="25" fillId="0" borderId="45" xfId="0" applyNumberFormat="1" applyFont="1" applyBorder="1" applyAlignment="1">
      <alignment horizontal="right" vertical="center"/>
    </xf>
    <xf numFmtId="164" fontId="25" fillId="0" borderId="23" xfId="0" applyNumberFormat="1" applyFont="1" applyBorder="1" applyAlignment="1">
      <alignment horizontal="right" vertical="center"/>
    </xf>
    <xf numFmtId="164" fontId="25" fillId="0" borderId="25" xfId="0" applyNumberFormat="1" applyFont="1" applyBorder="1" applyAlignment="1">
      <alignment horizontal="right" vertical="center"/>
    </xf>
    <xf numFmtId="165" fontId="25" fillId="0" borderId="54" xfId="0" applyNumberFormat="1" applyFont="1" applyBorder="1" applyAlignment="1">
      <alignment horizontal="right" vertical="center"/>
    </xf>
    <xf numFmtId="164" fontId="25" fillId="0" borderId="47" xfId="0" applyNumberFormat="1" applyFont="1" applyBorder="1" applyAlignment="1">
      <alignment horizontal="right" vertical="center"/>
    </xf>
    <xf numFmtId="165" fontId="25" fillId="0" borderId="79" xfId="0" applyNumberFormat="1" applyFont="1" applyBorder="1" applyAlignment="1">
      <alignment horizontal="right" vertical="center"/>
    </xf>
    <xf numFmtId="164" fontId="25" fillId="0" borderId="80" xfId="0" applyNumberFormat="1" applyFont="1" applyBorder="1" applyAlignment="1">
      <alignment horizontal="right" vertical="center"/>
    </xf>
    <xf numFmtId="164" fontId="25" fillId="0" borderId="28" xfId="0" applyNumberFormat="1" applyFont="1" applyBorder="1" applyAlignment="1">
      <alignment horizontal="right" vertical="center"/>
    </xf>
    <xf numFmtId="2" fontId="25" fillId="0" borderId="63" xfId="0" applyNumberFormat="1" applyFont="1" applyBorder="1" applyAlignment="1">
      <alignment horizontal="right" vertical="center"/>
    </xf>
    <xf numFmtId="1" fontId="25" fillId="0" borderId="59" xfId="0" applyNumberFormat="1" applyFont="1" applyBorder="1" applyAlignment="1">
      <alignment horizontal="right" vertical="center"/>
    </xf>
    <xf numFmtId="164" fontId="27" fillId="0" borderId="62" xfId="0" applyNumberFormat="1" applyFont="1" applyBorder="1" applyAlignment="1">
      <alignment horizontal="right" vertical="center"/>
    </xf>
    <xf numFmtId="2" fontId="27" fillId="0" borderId="64" xfId="0" applyNumberFormat="1" applyFont="1" applyBorder="1" applyAlignment="1">
      <alignment horizontal="right" vertical="center"/>
    </xf>
    <xf numFmtId="1" fontId="27" fillId="0" borderId="81" xfId="0" applyNumberFormat="1" applyFont="1" applyBorder="1" applyAlignment="1">
      <alignment horizontal="right" vertical="center"/>
    </xf>
    <xf numFmtId="165" fontId="25" fillId="0" borderId="82" xfId="0" applyNumberFormat="1" applyFont="1" applyBorder="1" applyAlignment="1" applyProtection="1">
      <alignment horizontal="right" vertical="center"/>
      <protection locked="0"/>
    </xf>
    <xf numFmtId="165" fontId="25" fillId="0" borderId="12" xfId="0" applyNumberFormat="1" applyFont="1" applyBorder="1" applyAlignment="1" applyProtection="1">
      <alignment horizontal="right" vertical="center"/>
      <protection locked="0"/>
    </xf>
    <xf numFmtId="165" fontId="25" fillId="0" borderId="57" xfId="0" applyNumberFormat="1" applyFont="1" applyBorder="1" applyAlignment="1" applyProtection="1">
      <alignment horizontal="right" vertical="center"/>
      <protection locked="0"/>
    </xf>
    <xf numFmtId="165" fontId="25" fillId="0" borderId="13" xfId="0" applyNumberFormat="1" applyFont="1" applyBorder="1" applyAlignment="1" applyProtection="1">
      <alignment horizontal="right" vertical="center"/>
      <protection locked="0"/>
    </xf>
    <xf numFmtId="165" fontId="25" fillId="0" borderId="0" xfId="0" applyNumberFormat="1" applyFont="1" applyAlignment="1" applyProtection="1">
      <alignment horizontal="right" vertical="center"/>
      <protection locked="0"/>
    </xf>
    <xf numFmtId="165" fontId="25" fillId="0" borderId="40" xfId="0" applyNumberFormat="1" applyFont="1" applyBorder="1" applyAlignment="1" applyProtection="1">
      <alignment horizontal="right" vertical="center"/>
      <protection locked="0"/>
    </xf>
    <xf numFmtId="165" fontId="25" fillId="0" borderId="73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Border="1" applyAlignment="1" applyProtection="1">
      <alignment horizontal="right" vertical="center"/>
      <protection locked="0"/>
    </xf>
    <xf numFmtId="164" fontId="25" fillId="0" borderId="63" xfId="0" applyNumberFormat="1" applyFont="1" applyBorder="1" applyAlignment="1">
      <alignment horizontal="right" vertical="center"/>
    </xf>
    <xf numFmtId="165" fontId="27" fillId="0" borderId="40" xfId="0" applyNumberFormat="1" applyFont="1" applyBorder="1" applyAlignment="1" applyProtection="1">
      <alignment horizontal="right" vertical="center"/>
      <protection locked="0"/>
    </xf>
    <xf numFmtId="165" fontId="27" fillId="0" borderId="10" xfId="0" applyNumberFormat="1" applyFont="1" applyBorder="1" applyAlignment="1" applyProtection="1">
      <alignment horizontal="right" vertical="center"/>
      <protection locked="0"/>
    </xf>
    <xf numFmtId="0" fontId="18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8" fillId="0" borderId="9" xfId="0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vertical="center"/>
      <protection locked="0"/>
    </xf>
    <xf numFmtId="0" fontId="18" fillId="0" borderId="17" xfId="0" applyFont="1" applyBorder="1" applyAlignment="1" applyProtection="1">
      <alignment vertical="center"/>
      <protection locked="0"/>
    </xf>
    <xf numFmtId="0" fontId="18" fillId="0" borderId="4" xfId="0" applyFont="1" applyBorder="1" applyAlignment="1">
      <alignment horizontal="center"/>
    </xf>
    <xf numFmtId="1" fontId="59" fillId="0" borderId="13" xfId="0" applyNumberFormat="1" applyFont="1" applyBorder="1" applyAlignment="1">
      <alignment vertical="center"/>
    </xf>
    <xf numFmtId="0" fontId="29" fillId="0" borderId="1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8" fillId="0" borderId="7" xfId="0" applyFont="1" applyBorder="1" applyAlignment="1" applyProtection="1">
      <alignment vertical="center"/>
      <protection locked="0"/>
    </xf>
    <xf numFmtId="0" fontId="66" fillId="0" borderId="48" xfId="0" applyFont="1" applyBorder="1" applyAlignment="1">
      <alignment vertical="center"/>
    </xf>
    <xf numFmtId="0" fontId="66" fillId="0" borderId="4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" fontId="57" fillId="0" borderId="13" xfId="0" applyNumberFormat="1" applyFont="1" applyBorder="1" applyAlignment="1">
      <alignment vertical="center"/>
    </xf>
    <xf numFmtId="0" fontId="57" fillId="0" borderId="13" xfId="0" applyFont="1" applyBorder="1" applyAlignment="1">
      <alignment horizontal="right" vertical="center"/>
    </xf>
    <xf numFmtId="0" fontId="57" fillId="0" borderId="9" xfId="0" applyFont="1" applyBorder="1" applyAlignment="1">
      <alignment horizontal="right" vertical="center"/>
    </xf>
    <xf numFmtId="1" fontId="59" fillId="0" borderId="13" xfId="0" applyNumberFormat="1" applyFont="1" applyBorder="1" applyAlignment="1">
      <alignment horizontal="right" vertical="center"/>
    </xf>
    <xf numFmtId="1" fontId="59" fillId="0" borderId="9" xfId="0" applyNumberFormat="1" applyFont="1" applyBorder="1" applyAlignment="1">
      <alignment horizontal="right" vertical="center"/>
    </xf>
    <xf numFmtId="1" fontId="57" fillId="0" borderId="3" xfId="0" applyNumberFormat="1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1" fontId="59" fillId="0" borderId="10" xfId="0" applyNumberFormat="1" applyFont="1" applyBorder="1" applyAlignment="1">
      <alignment vertical="center"/>
    </xf>
    <xf numFmtId="1" fontId="57" fillId="0" borderId="10" xfId="0" applyNumberFormat="1" applyFont="1" applyBorder="1" applyAlignment="1">
      <alignment vertical="center"/>
    </xf>
    <xf numFmtId="1" fontId="58" fillId="0" borderId="13" xfId="0" applyNumberFormat="1" applyFont="1" applyBorder="1" applyAlignment="1">
      <alignment vertical="center"/>
    </xf>
    <xf numFmtId="1" fontId="58" fillId="0" borderId="57" xfId="0" applyNumberFormat="1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1" fontId="57" fillId="0" borderId="57" xfId="0" applyNumberFormat="1" applyFont="1" applyBorder="1" applyAlignment="1">
      <alignment vertical="center"/>
    </xf>
    <xf numFmtId="1" fontId="57" fillId="0" borderId="58" xfId="0" applyNumberFormat="1" applyFont="1" applyBorder="1" applyAlignment="1">
      <alignment vertical="center"/>
    </xf>
    <xf numFmtId="1" fontId="57" fillId="0" borderId="46" xfId="0" applyNumberFormat="1" applyFont="1" applyBorder="1" applyAlignment="1">
      <alignment vertical="center"/>
    </xf>
    <xf numFmtId="1" fontId="58" fillId="0" borderId="10" xfId="0" applyNumberFormat="1" applyFont="1" applyBorder="1" applyAlignment="1">
      <alignment vertical="center"/>
    </xf>
    <xf numFmtId="1" fontId="60" fillId="0" borderId="10" xfId="0" applyNumberFormat="1" applyFont="1" applyBorder="1" applyAlignment="1">
      <alignment vertical="center"/>
    </xf>
    <xf numFmtId="0" fontId="58" fillId="0" borderId="55" xfId="0" applyFont="1" applyBorder="1" applyAlignment="1">
      <alignment horizontal="left" vertical="center"/>
    </xf>
    <xf numFmtId="0" fontId="50" fillId="0" borderId="42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1" fontId="55" fillId="0" borderId="4" xfId="0" applyNumberFormat="1" applyFont="1" applyBorder="1" applyAlignment="1">
      <alignment horizontal="right" vertical="center"/>
    </xf>
    <xf numFmtId="1" fontId="55" fillId="0" borderId="10" xfId="0" applyNumberFormat="1" applyFont="1" applyBorder="1" applyAlignment="1">
      <alignment horizontal="right" vertical="center"/>
    </xf>
    <xf numFmtId="0" fontId="57" fillId="0" borderId="10" xfId="0" applyFont="1" applyBorder="1" applyAlignment="1">
      <alignment vertical="center"/>
    </xf>
    <xf numFmtId="164" fontId="50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" fontId="57" fillId="0" borderId="9" xfId="0" applyNumberFormat="1" applyFont="1" applyBorder="1" applyAlignment="1">
      <alignment vertical="center"/>
    </xf>
    <xf numFmtId="1" fontId="25" fillId="0" borderId="10" xfId="0" applyNumberFormat="1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1" fontId="57" fillId="0" borderId="13" xfId="0" applyNumberFormat="1" applyFont="1" applyBorder="1" applyAlignment="1">
      <alignment horizontal="right" vertical="center"/>
    </xf>
    <xf numFmtId="1" fontId="57" fillId="0" borderId="9" xfId="0" applyNumberFormat="1" applyFont="1" applyBorder="1" applyAlignment="1">
      <alignment horizontal="right" vertical="center"/>
    </xf>
    <xf numFmtId="168" fontId="25" fillId="0" borderId="2" xfId="0" applyNumberFormat="1" applyFont="1" applyBorder="1" applyAlignment="1">
      <alignment vertical="center"/>
    </xf>
    <xf numFmtId="0" fontId="59" fillId="0" borderId="1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49" fillId="0" borderId="6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164" fontId="28" fillId="0" borderId="56" xfId="0" applyNumberFormat="1" applyFont="1" applyBorder="1" applyAlignment="1">
      <alignment horizontal="center" vertical="center"/>
    </xf>
    <xf numFmtId="0" fontId="51" fillId="0" borderId="6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1" fontId="70" fillId="0" borderId="13" xfId="0" applyNumberFormat="1" applyFont="1" applyBorder="1" applyAlignment="1">
      <alignment vertical="center"/>
    </xf>
    <xf numFmtId="1" fontId="70" fillId="0" borderId="57" xfId="0" applyNumberFormat="1" applyFont="1" applyBorder="1" applyAlignment="1">
      <alignment vertical="center"/>
    </xf>
    <xf numFmtId="2" fontId="70" fillId="0" borderId="13" xfId="0" applyNumberFormat="1" applyFont="1" applyBorder="1" applyAlignment="1">
      <alignment vertical="center"/>
    </xf>
    <xf numFmtId="1" fontId="70" fillId="0" borderId="2" xfId="0" applyNumberFormat="1" applyFont="1" applyBorder="1" applyAlignment="1">
      <alignment vertical="center"/>
    </xf>
    <xf numFmtId="1" fontId="70" fillId="0" borderId="58" xfId="0" applyNumberFormat="1" applyFont="1" applyBorder="1" applyAlignment="1">
      <alignment vertical="center"/>
    </xf>
    <xf numFmtId="2" fontId="70" fillId="0" borderId="2" xfId="0" applyNumberFormat="1" applyFont="1" applyBorder="1" applyAlignment="1">
      <alignment vertical="center"/>
    </xf>
    <xf numFmtId="1" fontId="70" fillId="0" borderId="14" xfId="0" applyNumberFormat="1" applyFont="1" applyBorder="1" applyAlignment="1">
      <alignment vertical="center"/>
    </xf>
    <xf numFmtId="0" fontId="59" fillId="0" borderId="36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71" fillId="0" borderId="26" xfId="0" applyFont="1" applyBorder="1" applyAlignment="1">
      <alignment vertical="center"/>
    </xf>
    <xf numFmtId="0" fontId="60" fillId="0" borderId="13" xfId="0" applyFont="1" applyBorder="1" applyAlignment="1">
      <alignment horizontal="center" vertical="center"/>
    </xf>
    <xf numFmtId="0" fontId="72" fillId="0" borderId="102" xfId="0" applyFont="1" applyBorder="1" applyAlignment="1">
      <alignment vertical="center"/>
    </xf>
    <xf numFmtId="0" fontId="60" fillId="0" borderId="2" xfId="0" applyFont="1" applyBorder="1" applyAlignment="1">
      <alignment horizontal="center" vertical="center"/>
    </xf>
    <xf numFmtId="0" fontId="72" fillId="0" borderId="76" xfId="0" applyFont="1" applyBorder="1" applyAlignment="1">
      <alignment vertical="center"/>
    </xf>
    <xf numFmtId="0" fontId="60" fillId="0" borderId="76" xfId="0" applyFont="1" applyBorder="1" applyAlignment="1">
      <alignment vertical="center" wrapText="1"/>
    </xf>
    <xf numFmtId="167" fontId="49" fillId="0" borderId="0" xfId="0" applyNumberFormat="1" applyFont="1" applyAlignment="1">
      <alignment vertical="center"/>
    </xf>
    <xf numFmtId="0" fontId="60" fillId="0" borderId="3" xfId="0" applyFont="1" applyBorder="1" applyAlignment="1">
      <alignment horizontal="center" vertical="center"/>
    </xf>
    <xf numFmtId="164" fontId="25" fillId="0" borderId="26" xfId="0" applyNumberFormat="1" applyFont="1" applyBorder="1" applyAlignment="1">
      <alignment vertical="center"/>
    </xf>
    <xf numFmtId="164" fontId="25" fillId="0" borderId="26" xfId="0" applyNumberFormat="1" applyFont="1" applyBorder="1" applyAlignment="1">
      <alignment vertical="center" wrapText="1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vertical="center"/>
    </xf>
    <xf numFmtId="0" fontId="60" fillId="0" borderId="8" xfId="0" applyFont="1" applyBorder="1" applyAlignment="1">
      <alignment horizontal="center" vertical="center"/>
    </xf>
    <xf numFmtId="0" fontId="72" fillId="0" borderId="23" xfId="0" applyFont="1" applyBorder="1" applyAlignment="1">
      <alignment vertical="center"/>
    </xf>
    <xf numFmtId="0" fontId="60" fillId="0" borderId="97" xfId="0" applyFont="1" applyBorder="1" applyAlignment="1">
      <alignment horizontal="center" vertical="center"/>
    </xf>
    <xf numFmtId="0" fontId="72" fillId="0" borderId="25" xfId="0" applyFont="1" applyBorder="1" applyAlignment="1">
      <alignment vertical="center"/>
    </xf>
    <xf numFmtId="0" fontId="60" fillId="0" borderId="28" xfId="0" applyFont="1" applyBorder="1" applyAlignment="1">
      <alignment horizontal="center" vertical="center"/>
    </xf>
    <xf numFmtId="164" fontId="25" fillId="0" borderId="31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29" fillId="0" borderId="0" xfId="0" applyNumberFormat="1" applyFont="1" applyAlignment="1">
      <alignment vertical="center"/>
    </xf>
    <xf numFmtId="0" fontId="18" fillId="0" borderId="5" xfId="0" applyFont="1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5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/>
    <xf numFmtId="1" fontId="41" fillId="0" borderId="0" xfId="0" applyNumberFormat="1" applyFont="1" applyFill="1" applyAlignment="1">
      <alignment vertical="center"/>
    </xf>
    <xf numFmtId="0" fontId="44" fillId="0" borderId="18" xfId="0" applyFont="1" applyFill="1" applyBorder="1" applyAlignment="1" applyProtection="1">
      <alignment vertical="center"/>
      <protection locked="0"/>
    </xf>
    <xf numFmtId="0" fontId="33" fillId="0" borderId="18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45" fillId="0" borderId="0" xfId="0" applyFont="1" applyFill="1" applyAlignment="1">
      <alignment vertical="center"/>
    </xf>
    <xf numFmtId="0" fontId="33" fillId="0" borderId="40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55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40" fillId="0" borderId="76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3" fillId="0" borderId="4" xfId="0" applyFont="1" applyFill="1" applyBorder="1" applyAlignment="1" applyProtection="1">
      <alignment vertical="center"/>
      <protection locked="0"/>
    </xf>
    <xf numFmtId="0" fontId="33" fillId="0" borderId="10" xfId="0" applyFont="1" applyFill="1" applyBorder="1" applyAlignment="1" applyProtection="1">
      <alignment vertical="center"/>
      <protection locked="0"/>
    </xf>
    <xf numFmtId="165" fontId="41" fillId="0" borderId="17" xfId="0" applyNumberFormat="1" applyFont="1" applyFill="1" applyBorder="1" applyAlignment="1">
      <alignment vertical="center"/>
    </xf>
    <xf numFmtId="165" fontId="41" fillId="0" borderId="16" xfId="0" applyNumberFormat="1" applyFont="1" applyFill="1" applyBorder="1" applyAlignment="1">
      <alignment vertical="center"/>
    </xf>
    <xf numFmtId="165" fontId="41" fillId="0" borderId="18" xfId="0" applyNumberFormat="1" applyFont="1" applyFill="1" applyBorder="1" applyAlignment="1">
      <alignment horizontal="center" vertical="center"/>
    </xf>
    <xf numFmtId="165" fontId="41" fillId="0" borderId="10" xfId="0" applyNumberFormat="1" applyFont="1" applyFill="1" applyBorder="1" applyAlignment="1">
      <alignment vertical="center"/>
    </xf>
    <xf numFmtId="165" fontId="41" fillId="0" borderId="36" xfId="0" applyNumberFormat="1" applyFont="1" applyFill="1" applyBorder="1" applyAlignment="1">
      <alignment vertical="center"/>
    </xf>
    <xf numFmtId="0" fontId="41" fillId="0" borderId="14" xfId="0" applyFont="1" applyFill="1" applyBorder="1" applyAlignment="1">
      <alignment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56" xfId="0" applyFont="1" applyFill="1" applyBorder="1" applyAlignment="1">
      <alignment vertical="center"/>
    </xf>
    <xf numFmtId="165" fontId="41" fillId="0" borderId="52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165" fontId="41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vertical="center"/>
    </xf>
    <xf numFmtId="0" fontId="76" fillId="0" borderId="7" xfId="0" applyFont="1" applyFill="1" applyBorder="1" applyAlignment="1">
      <alignment horizontal="center" vertical="center"/>
    </xf>
    <xf numFmtId="0" fontId="65" fillId="0" borderId="12" xfId="0" applyFont="1" applyFill="1" applyBorder="1" applyAlignment="1" applyProtection="1">
      <alignment vertical="center"/>
      <protection locked="0"/>
    </xf>
    <xf numFmtId="164" fontId="34" fillId="0" borderId="57" xfId="0" applyNumberFormat="1" applyFont="1" applyFill="1" applyBorder="1" applyAlignment="1">
      <alignment horizontal="center"/>
    </xf>
    <xf numFmtId="165" fontId="34" fillId="0" borderId="13" xfId="0" applyNumberFormat="1" applyFont="1" applyFill="1" applyBorder="1" applyAlignment="1">
      <alignment horizontal="right"/>
    </xf>
    <xf numFmtId="164" fontId="34" fillId="0" borderId="57" xfId="0" applyNumberFormat="1" applyFont="1" applyFill="1" applyBorder="1" applyAlignment="1">
      <alignment horizontal="center" vertical="center"/>
    </xf>
    <xf numFmtId="165" fontId="34" fillId="0" borderId="12" xfId="0" applyNumberFormat="1" applyFont="1" applyFill="1" applyBorder="1" applyAlignment="1">
      <alignment vertical="center"/>
    </xf>
    <xf numFmtId="164" fontId="34" fillId="0" borderId="12" xfId="0" applyNumberFormat="1" applyFont="1" applyFill="1" applyBorder="1" applyAlignment="1">
      <alignment horizontal="center" vertical="center"/>
    </xf>
    <xf numFmtId="165" fontId="34" fillId="0" borderId="13" xfId="0" applyNumberFormat="1" applyFont="1" applyFill="1" applyBorder="1" applyAlignment="1">
      <alignment vertical="center"/>
    </xf>
    <xf numFmtId="1" fontId="34" fillId="0" borderId="82" xfId="0" applyNumberFormat="1" applyFont="1" applyFill="1" applyBorder="1" applyAlignment="1">
      <alignment vertical="center"/>
    </xf>
    <xf numFmtId="2" fontId="34" fillId="0" borderId="12" xfId="0" applyNumberFormat="1" applyFont="1" applyFill="1" applyBorder="1" applyAlignment="1">
      <alignment vertical="center"/>
    </xf>
    <xf numFmtId="1" fontId="34" fillId="0" borderId="82" xfId="0" applyNumberFormat="1" applyFont="1" applyFill="1" applyBorder="1" applyAlignment="1">
      <alignment horizontal="center" vertical="center"/>
    </xf>
    <xf numFmtId="1" fontId="34" fillId="0" borderId="7" xfId="0" applyNumberFormat="1" applyFont="1" applyFill="1" applyBorder="1" applyAlignment="1">
      <alignment horizontal="center" vertical="center"/>
    </xf>
    <xf numFmtId="2" fontId="34" fillId="0" borderId="7" xfId="0" applyNumberFormat="1" applyFont="1" applyFill="1" applyBorder="1" applyAlignment="1">
      <alignment vertical="center"/>
    </xf>
    <xf numFmtId="164" fontId="34" fillId="0" borderId="12" xfId="0" applyNumberFormat="1" applyFont="1" applyFill="1" applyBorder="1" applyAlignment="1">
      <alignment vertical="center"/>
    </xf>
    <xf numFmtId="164" fontId="34" fillId="0" borderId="82" xfId="0" applyNumberFormat="1" applyFont="1" applyFill="1" applyBorder="1" applyAlignment="1">
      <alignment vertical="center"/>
    </xf>
    <xf numFmtId="1" fontId="34" fillId="0" borderId="12" xfId="0" applyNumberFormat="1" applyFont="1" applyFill="1" applyBorder="1" applyAlignment="1">
      <alignment vertical="center"/>
    </xf>
    <xf numFmtId="2" fontId="34" fillId="0" borderId="82" xfId="0" applyNumberFormat="1" applyFont="1" applyFill="1" applyBorder="1" applyAlignment="1">
      <alignment vertical="center"/>
    </xf>
    <xf numFmtId="1" fontId="34" fillId="0" borderId="13" xfId="0" applyNumberFormat="1" applyFont="1" applyFill="1" applyBorder="1" applyAlignment="1">
      <alignment vertical="center"/>
    </xf>
    <xf numFmtId="2" fontId="34" fillId="0" borderId="57" xfId="0" applyNumberFormat="1" applyFont="1" applyFill="1" applyBorder="1" applyAlignment="1">
      <alignment vertical="center"/>
    </xf>
    <xf numFmtId="1" fontId="34" fillId="0" borderId="2" xfId="0" applyNumberFormat="1" applyFont="1" applyFill="1" applyBorder="1" applyAlignment="1">
      <alignment vertical="center"/>
    </xf>
    <xf numFmtId="2" fontId="34" fillId="0" borderId="2" xfId="0" applyNumberFormat="1" applyFont="1" applyFill="1" applyBorder="1" applyAlignment="1">
      <alignment vertical="center"/>
    </xf>
    <xf numFmtId="164" fontId="34" fillId="0" borderId="13" xfId="0" applyNumberFormat="1" applyFont="1" applyFill="1" applyBorder="1" applyAlignment="1">
      <alignment vertical="center"/>
    </xf>
    <xf numFmtId="165" fontId="34" fillId="0" borderId="48" xfId="0" applyNumberFormat="1" applyFont="1" applyFill="1" applyBorder="1" applyAlignment="1">
      <alignment vertical="center"/>
    </xf>
    <xf numFmtId="165" fontId="33" fillId="0" borderId="0" xfId="0" applyNumberFormat="1" applyFont="1" applyFill="1" applyAlignment="1">
      <alignment vertical="center"/>
    </xf>
    <xf numFmtId="164" fontId="36" fillId="0" borderId="9" xfId="0" applyNumberFormat="1" applyFont="1" applyFill="1" applyBorder="1" applyAlignment="1">
      <alignment vertical="center"/>
    </xf>
    <xf numFmtId="165" fontId="36" fillId="0" borderId="12" xfId="0" applyNumberFormat="1" applyFont="1" applyFill="1" applyBorder="1" applyAlignment="1">
      <alignment vertical="center"/>
    </xf>
    <xf numFmtId="165" fontId="36" fillId="0" borderId="13" xfId="0" applyNumberFormat="1" applyFont="1" applyFill="1" applyBorder="1" applyAlignment="1">
      <alignment vertical="center"/>
    </xf>
    <xf numFmtId="165" fontId="36" fillId="0" borderId="2" xfId="0" applyNumberFormat="1" applyFont="1" applyFill="1" applyBorder="1" applyAlignment="1" applyProtection="1">
      <alignment vertical="center"/>
      <protection locked="0"/>
    </xf>
    <xf numFmtId="2" fontId="40" fillId="0" borderId="0" xfId="0" applyNumberFormat="1" applyFont="1" applyFill="1" applyAlignment="1">
      <alignment vertical="center"/>
    </xf>
    <xf numFmtId="0" fontId="76" fillId="0" borderId="5" xfId="0" applyFont="1" applyFill="1" applyBorder="1" applyAlignment="1">
      <alignment horizontal="center" vertical="center"/>
    </xf>
    <xf numFmtId="0" fontId="65" fillId="0" borderId="2" xfId="0" applyFont="1" applyFill="1" applyBorder="1" applyAlignment="1" applyProtection="1">
      <alignment vertical="center"/>
      <protection locked="0"/>
    </xf>
    <xf numFmtId="164" fontId="34" fillId="0" borderId="2" xfId="0" applyNumberFormat="1" applyFont="1" applyFill="1" applyBorder="1" applyAlignment="1">
      <alignment horizontal="center" vertical="center"/>
    </xf>
    <xf numFmtId="165" fontId="34" fillId="0" borderId="2" xfId="0" applyNumberFormat="1" applyFont="1" applyFill="1" applyBorder="1" applyAlignment="1">
      <alignment vertical="center"/>
    </xf>
    <xf numFmtId="164" fontId="34" fillId="0" borderId="13" xfId="0" applyNumberFormat="1" applyFont="1" applyFill="1" applyBorder="1" applyAlignment="1">
      <alignment horizontal="center" vertical="center"/>
    </xf>
    <xf numFmtId="1" fontId="34" fillId="0" borderId="58" xfId="0" applyNumberFormat="1" applyFont="1" applyFill="1" applyBorder="1" applyAlignment="1">
      <alignment vertical="center"/>
    </xf>
    <xf numFmtId="1" fontId="34" fillId="0" borderId="58" xfId="0" applyNumberFormat="1" applyFont="1" applyFill="1" applyBorder="1" applyAlignment="1">
      <alignment horizontal="center" vertical="center"/>
    </xf>
    <xf numFmtId="1" fontId="34" fillId="0" borderId="5" xfId="0" applyNumberFormat="1" applyFont="1" applyFill="1" applyBorder="1" applyAlignment="1">
      <alignment horizontal="center" vertical="center"/>
    </xf>
    <xf numFmtId="2" fontId="34" fillId="0" borderId="5" xfId="0" applyNumberFormat="1" applyFont="1" applyFill="1" applyBorder="1" applyAlignment="1">
      <alignment vertical="center"/>
    </xf>
    <xf numFmtId="164" fontId="34" fillId="0" borderId="2" xfId="0" applyNumberFormat="1" applyFont="1" applyFill="1" applyBorder="1" applyAlignment="1">
      <alignment vertical="center"/>
    </xf>
    <xf numFmtId="164" fontId="34" fillId="0" borderId="57" xfId="0" applyNumberFormat="1" applyFont="1" applyFill="1" applyBorder="1" applyAlignment="1">
      <alignment vertical="center"/>
    </xf>
    <xf numFmtId="2" fontId="34" fillId="0" borderId="58" xfId="0" applyNumberFormat="1" applyFont="1" applyFill="1" applyBorder="1" applyAlignment="1">
      <alignment vertical="center"/>
    </xf>
    <xf numFmtId="165" fontId="34" fillId="0" borderId="50" xfId="0" applyNumberFormat="1" applyFont="1" applyFill="1" applyBorder="1" applyAlignment="1">
      <alignment vertical="center"/>
    </xf>
    <xf numFmtId="165" fontId="36" fillId="0" borderId="2" xfId="0" applyNumberFormat="1" applyFont="1" applyFill="1" applyBorder="1" applyAlignment="1">
      <alignment vertical="center"/>
    </xf>
    <xf numFmtId="1" fontId="33" fillId="0" borderId="2" xfId="0" applyNumberFormat="1" applyFont="1" applyFill="1" applyBorder="1" applyAlignment="1">
      <alignment vertical="center"/>
    </xf>
    <xf numFmtId="2" fontId="33" fillId="0" borderId="50" xfId="0" applyNumberFormat="1" applyFont="1" applyFill="1" applyBorder="1" applyAlignment="1">
      <alignment vertical="center"/>
    </xf>
    <xf numFmtId="165" fontId="36" fillId="0" borderId="13" xfId="0" applyNumberFormat="1" applyFont="1" applyFill="1" applyBorder="1" applyAlignment="1" applyProtection="1">
      <alignment vertical="center"/>
      <protection locked="0"/>
    </xf>
    <xf numFmtId="1" fontId="34" fillId="0" borderId="3" xfId="0" applyNumberFormat="1" applyFont="1" applyFill="1" applyBorder="1" applyAlignment="1">
      <alignment vertical="center"/>
    </xf>
    <xf numFmtId="2" fontId="34" fillId="0" borderId="46" xfId="0" applyNumberFormat="1" applyFont="1" applyFill="1" applyBorder="1" applyAlignment="1">
      <alignment vertical="center"/>
    </xf>
    <xf numFmtId="164" fontId="34" fillId="0" borderId="3" xfId="0" applyNumberFormat="1" applyFont="1" applyFill="1" applyBorder="1" applyAlignment="1">
      <alignment vertical="center"/>
    </xf>
    <xf numFmtId="165" fontId="34" fillId="0" borderId="49" xfId="0" applyNumberFormat="1" applyFont="1" applyFill="1" applyBorder="1" applyAlignment="1">
      <alignment vertical="center"/>
    </xf>
    <xf numFmtId="165" fontId="36" fillId="0" borderId="3" xfId="0" applyNumberFormat="1" applyFont="1" applyFill="1" applyBorder="1" applyAlignment="1">
      <alignment vertical="center"/>
    </xf>
    <xf numFmtId="165" fontId="34" fillId="0" borderId="76" xfId="0" applyNumberFormat="1" applyFont="1" applyFill="1" applyBorder="1" applyAlignment="1">
      <alignment vertical="center"/>
    </xf>
    <xf numFmtId="0" fontId="65" fillId="0" borderId="13" xfId="0" applyFont="1" applyFill="1" applyBorder="1" applyAlignment="1" applyProtection="1">
      <alignment vertical="center"/>
      <protection locked="0"/>
    </xf>
    <xf numFmtId="1" fontId="34" fillId="0" borderId="46" xfId="0" applyNumberFormat="1" applyFont="1" applyFill="1" applyBorder="1" applyAlignment="1">
      <alignment vertical="center"/>
    </xf>
    <xf numFmtId="2" fontId="34" fillId="0" borderId="3" xfId="0" applyNumberFormat="1" applyFont="1" applyFill="1" applyBorder="1" applyAlignment="1">
      <alignment vertical="center"/>
    </xf>
    <xf numFmtId="1" fontId="34" fillId="0" borderId="46" xfId="0" applyNumberFormat="1" applyFont="1" applyFill="1" applyBorder="1" applyAlignment="1">
      <alignment horizontal="center" vertical="center"/>
    </xf>
    <xf numFmtId="1" fontId="34" fillId="0" borderId="15" xfId="0" applyNumberFormat="1" applyFont="1" applyFill="1" applyBorder="1" applyAlignment="1">
      <alignment horizontal="center" vertical="center"/>
    </xf>
    <xf numFmtId="2" fontId="34" fillId="0" borderId="15" xfId="0" applyNumberFormat="1" applyFont="1" applyFill="1" applyBorder="1" applyAlignment="1">
      <alignment vertical="center"/>
    </xf>
    <xf numFmtId="1" fontId="33" fillId="0" borderId="3" xfId="0" applyNumberFormat="1" applyFont="1" applyFill="1" applyBorder="1" applyAlignment="1">
      <alignment vertical="center"/>
    </xf>
    <xf numFmtId="2" fontId="33" fillId="0" borderId="49" xfId="0" applyNumberFormat="1" applyFont="1" applyFill="1" applyBorder="1" applyAlignment="1">
      <alignment vertical="center"/>
    </xf>
    <xf numFmtId="0" fontId="65" fillId="0" borderId="14" xfId="0" applyFont="1" applyFill="1" applyBorder="1" applyAlignment="1" applyProtection="1">
      <alignment vertical="center"/>
      <protection locked="0"/>
    </xf>
    <xf numFmtId="2" fontId="33" fillId="0" borderId="76" xfId="0" applyNumberFormat="1" applyFont="1" applyFill="1" applyBorder="1" applyAlignment="1">
      <alignment vertical="center"/>
    </xf>
    <xf numFmtId="0" fontId="65" fillId="0" borderId="3" xfId="0" applyFont="1" applyFill="1" applyBorder="1" applyAlignment="1" applyProtection="1">
      <alignment vertical="center"/>
      <protection locked="0"/>
    </xf>
    <xf numFmtId="164" fontId="34" fillId="0" borderId="0" xfId="0" applyNumberFormat="1" applyFont="1" applyFill="1" applyAlignment="1">
      <alignment horizontal="center" vertical="center"/>
    </xf>
    <xf numFmtId="165" fontId="34" fillId="0" borderId="14" xfId="0" applyNumberFormat="1" applyFont="1" applyFill="1" applyBorder="1" applyAlignment="1">
      <alignment vertical="center"/>
    </xf>
    <xf numFmtId="1" fontId="34" fillId="0" borderId="0" xfId="0" applyNumberFormat="1" applyFont="1" applyFill="1" applyAlignment="1">
      <alignment vertical="center"/>
    </xf>
    <xf numFmtId="2" fontId="34" fillId="0" borderId="14" xfId="0" applyNumberFormat="1" applyFont="1" applyFill="1" applyBorder="1" applyAlignment="1">
      <alignment vertical="center"/>
    </xf>
    <xf numFmtId="1" fontId="34" fillId="0" borderId="0" xfId="0" applyNumberFormat="1" applyFont="1" applyFill="1" applyAlignment="1">
      <alignment horizontal="center" vertical="center"/>
    </xf>
    <xf numFmtId="1" fontId="34" fillId="0" borderId="6" xfId="0" applyNumberFormat="1" applyFont="1" applyFill="1" applyBorder="1" applyAlignment="1">
      <alignment horizontal="center" vertical="center"/>
    </xf>
    <xf numFmtId="2" fontId="34" fillId="0" borderId="6" xfId="0" applyNumberFormat="1" applyFont="1" applyFill="1" applyBorder="1" applyAlignment="1">
      <alignment vertical="center"/>
    </xf>
    <xf numFmtId="1" fontId="34" fillId="0" borderId="57" xfId="0" applyNumberFormat="1" applyFont="1" applyFill="1" applyBorder="1" applyAlignment="1">
      <alignment vertical="center"/>
    </xf>
    <xf numFmtId="2" fontId="34" fillId="0" borderId="13" xfId="0" applyNumberFormat="1" applyFont="1" applyFill="1" applyBorder="1" applyAlignment="1">
      <alignment vertical="center"/>
    </xf>
    <xf numFmtId="2" fontId="34" fillId="0" borderId="9" xfId="0" applyNumberFormat="1" applyFont="1" applyFill="1" applyBorder="1" applyAlignment="1">
      <alignment vertical="center"/>
    </xf>
    <xf numFmtId="164" fontId="34" fillId="0" borderId="14" xfId="0" applyNumberFormat="1" applyFont="1" applyFill="1" applyBorder="1" applyAlignment="1">
      <alignment vertical="center"/>
    </xf>
    <xf numFmtId="165" fontId="34" fillId="0" borderId="56" xfId="0" applyNumberFormat="1" applyFont="1" applyFill="1" applyBorder="1" applyAlignment="1">
      <alignment vertical="center"/>
    </xf>
    <xf numFmtId="165" fontId="36" fillId="0" borderId="14" xfId="0" applyNumberFormat="1" applyFont="1" applyFill="1" applyBorder="1" applyAlignment="1">
      <alignment vertical="center"/>
    </xf>
    <xf numFmtId="0" fontId="76" fillId="0" borderId="10" xfId="0" applyFont="1" applyFill="1" applyBorder="1" applyAlignment="1">
      <alignment horizontal="center" vertical="center"/>
    </xf>
    <xf numFmtId="0" fontId="65" fillId="0" borderId="4" xfId="0" applyFont="1" applyFill="1" applyBorder="1" applyAlignment="1">
      <alignment horizontal="center" vertical="center"/>
    </xf>
    <xf numFmtId="164" fontId="34" fillId="0" borderId="4" xfId="0" applyNumberFormat="1" applyFont="1" applyFill="1" applyBorder="1" applyAlignment="1">
      <alignment horizontal="center" vertical="center"/>
    </xf>
    <xf numFmtId="165" fontId="34" fillId="0" borderId="10" xfId="0" applyNumberFormat="1" applyFont="1" applyFill="1" applyBorder="1" applyAlignment="1">
      <alignment vertical="center"/>
    </xf>
    <xf numFmtId="164" fontId="33" fillId="0" borderId="16" xfId="0" applyNumberFormat="1" applyFont="1" applyFill="1" applyBorder="1" applyAlignment="1">
      <alignment vertical="center"/>
    </xf>
    <xf numFmtId="165" fontId="33" fillId="0" borderId="16" xfId="0" applyNumberFormat="1" applyFont="1" applyFill="1" applyBorder="1" applyAlignment="1">
      <alignment vertical="center"/>
    </xf>
    <xf numFmtId="0" fontId="76" fillId="0" borderId="4" xfId="0" applyFont="1" applyFill="1" applyBorder="1" applyAlignment="1" applyProtection="1">
      <alignment vertical="center"/>
      <protection locked="0"/>
    </xf>
    <xf numFmtId="0" fontId="65" fillId="0" borderId="10" xfId="0" applyFont="1" applyFill="1" applyBorder="1" applyAlignment="1" applyProtection="1">
      <alignment vertical="center"/>
      <protection locked="0"/>
    </xf>
    <xf numFmtId="164" fontId="47" fillId="0" borderId="4" xfId="0" applyNumberFormat="1" applyFont="1" applyFill="1" applyBorder="1" applyAlignment="1">
      <alignment horizontal="center" vertical="center"/>
    </xf>
    <xf numFmtId="165" fontId="47" fillId="0" borderId="10" xfId="0" applyNumberFormat="1" applyFont="1" applyFill="1" applyBorder="1" applyAlignment="1">
      <alignment vertical="center"/>
    </xf>
    <xf numFmtId="165" fontId="47" fillId="0" borderId="4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" fontId="47" fillId="0" borderId="36" xfId="0" applyNumberFormat="1" applyFont="1" applyFill="1" applyBorder="1" applyAlignment="1">
      <alignment vertical="center"/>
    </xf>
    <xf numFmtId="2" fontId="47" fillId="0" borderId="10" xfId="0" applyNumberFormat="1" applyFont="1" applyFill="1" applyBorder="1" applyAlignment="1">
      <alignment vertical="center"/>
    </xf>
    <xf numFmtId="1" fontId="47" fillId="0" borderId="36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vertical="center"/>
    </xf>
    <xf numFmtId="2" fontId="47" fillId="0" borderId="4" xfId="0" applyNumberFormat="1" applyFont="1" applyFill="1" applyBorder="1" applyAlignment="1">
      <alignment vertical="center"/>
    </xf>
    <xf numFmtId="164" fontId="47" fillId="0" borderId="10" xfId="0" applyNumberFormat="1" applyFont="1" applyFill="1" applyBorder="1" applyAlignment="1">
      <alignment vertical="center"/>
    </xf>
    <xf numFmtId="164" fontId="47" fillId="0" borderId="36" xfId="0" applyNumberFormat="1" applyFont="1" applyFill="1" applyBorder="1" applyAlignment="1">
      <alignment vertical="center"/>
    </xf>
    <xf numFmtId="1" fontId="47" fillId="0" borderId="40" xfId="0" applyNumberFormat="1" applyFont="1" applyFill="1" applyBorder="1" applyAlignment="1">
      <alignment vertical="center"/>
    </xf>
    <xf numFmtId="2" fontId="47" fillId="0" borderId="36" xfId="0" applyNumberFormat="1" applyFont="1" applyFill="1" applyBorder="1" applyAlignment="1">
      <alignment vertical="center"/>
    </xf>
    <xf numFmtId="164" fontId="41" fillId="0" borderId="10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76" fillId="0" borderId="5" xfId="0" applyFont="1" applyFill="1" applyBorder="1" applyAlignment="1" applyProtection="1">
      <alignment horizontal="center" vertical="center"/>
      <protection locked="0"/>
    </xf>
    <xf numFmtId="165" fontId="34" fillId="0" borderId="13" xfId="0" applyNumberFormat="1" applyFont="1" applyFill="1" applyBorder="1" applyAlignment="1">
      <alignment horizontal="right" vertical="center"/>
    </xf>
    <xf numFmtId="164" fontId="77" fillId="0" borderId="57" xfId="0" applyNumberFormat="1" applyFont="1" applyFill="1" applyBorder="1" applyAlignment="1">
      <alignment horizontal="center" vertical="center"/>
    </xf>
    <xf numFmtId="165" fontId="77" fillId="0" borderId="13" xfId="0" applyNumberFormat="1" applyFont="1" applyFill="1" applyBorder="1" applyAlignment="1">
      <alignment vertical="center"/>
    </xf>
    <xf numFmtId="164" fontId="77" fillId="0" borderId="13" xfId="0" applyNumberFormat="1" applyFont="1" applyFill="1" applyBorder="1" applyAlignment="1">
      <alignment horizontal="center" vertical="center"/>
    </xf>
    <xf numFmtId="1" fontId="34" fillId="0" borderId="57" xfId="0" applyNumberFormat="1" applyFont="1" applyFill="1" applyBorder="1" applyAlignment="1">
      <alignment horizontal="center" vertical="center"/>
    </xf>
    <xf numFmtId="1" fontId="34" fillId="0" borderId="9" xfId="0" applyNumberFormat="1" applyFont="1" applyFill="1" applyBorder="1" applyAlignment="1">
      <alignment horizontal="center" vertical="center"/>
    </xf>
    <xf numFmtId="1" fontId="34" fillId="0" borderId="14" xfId="0" applyNumberFormat="1" applyFont="1" applyFill="1" applyBorder="1" applyAlignment="1">
      <alignment vertical="center"/>
    </xf>
    <xf numFmtId="2" fontId="34" fillId="0" borderId="0" xfId="0" applyNumberFormat="1" applyFont="1" applyFill="1" applyAlignment="1">
      <alignment vertical="center"/>
    </xf>
    <xf numFmtId="2" fontId="39" fillId="0" borderId="13" xfId="0" applyNumberFormat="1" applyFont="1" applyFill="1" applyBorder="1" applyAlignment="1">
      <alignment vertical="center"/>
    </xf>
    <xf numFmtId="2" fontId="39" fillId="0" borderId="2" xfId="0" applyNumberFormat="1" applyFont="1" applyFill="1" applyBorder="1" applyAlignment="1">
      <alignment vertical="center"/>
    </xf>
    <xf numFmtId="164" fontId="34" fillId="0" borderId="14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Alignment="1">
      <alignment vertical="center"/>
    </xf>
    <xf numFmtId="1" fontId="34" fillId="0" borderId="24" xfId="0" applyNumberFormat="1" applyFont="1" applyFill="1" applyBorder="1" applyAlignment="1">
      <alignment vertical="center"/>
    </xf>
    <xf numFmtId="1" fontId="34" fillId="0" borderId="61" xfId="0" applyNumberFormat="1" applyFont="1" applyFill="1" applyBorder="1" applyAlignment="1">
      <alignment vertical="center"/>
    </xf>
    <xf numFmtId="2" fontId="33" fillId="0" borderId="77" xfId="0" applyNumberFormat="1" applyFont="1" applyFill="1" applyBorder="1" applyAlignment="1">
      <alignment vertical="center"/>
    </xf>
    <xf numFmtId="2" fontId="39" fillId="0" borderId="3" xfId="0" applyNumberFormat="1" applyFont="1" applyFill="1" applyBorder="1" applyAlignment="1">
      <alignment vertical="center"/>
    </xf>
    <xf numFmtId="0" fontId="65" fillId="0" borderId="13" xfId="0" applyFont="1" applyFill="1" applyBorder="1" applyAlignment="1" applyProtection="1">
      <alignment vertical="center"/>
      <protection hidden="1"/>
    </xf>
    <xf numFmtId="1" fontId="34" fillId="0" borderId="50" xfId="0" applyNumberFormat="1" applyFont="1" applyFill="1" applyBorder="1" applyAlignment="1">
      <alignment vertical="center"/>
    </xf>
    <xf numFmtId="1" fontId="34" fillId="0" borderId="50" xfId="0" applyNumberFormat="1" applyFont="1" applyFill="1" applyBorder="1" applyAlignment="1">
      <alignment horizontal="center" vertical="center"/>
    </xf>
    <xf numFmtId="1" fontId="34" fillId="0" borderId="2" xfId="0" applyNumberFormat="1" applyFont="1" applyFill="1" applyBorder="1" applyAlignment="1">
      <alignment horizontal="center" vertical="center"/>
    </xf>
    <xf numFmtId="164" fontId="34" fillId="0" borderId="50" xfId="0" applyNumberFormat="1" applyFont="1" applyFill="1" applyBorder="1" applyAlignment="1">
      <alignment vertical="center"/>
    </xf>
    <xf numFmtId="2" fontId="34" fillId="0" borderId="50" xfId="0" applyNumberFormat="1" applyFont="1" applyFill="1" applyBorder="1" applyAlignment="1">
      <alignment vertical="center"/>
    </xf>
    <xf numFmtId="0" fontId="76" fillId="0" borderId="15" xfId="0" applyFont="1" applyFill="1" applyBorder="1" applyAlignment="1" applyProtection="1">
      <alignment horizontal="center" vertical="center"/>
      <protection locked="0"/>
    </xf>
    <xf numFmtId="0" fontId="65" fillId="0" borderId="3" xfId="0" applyFont="1" applyFill="1" applyBorder="1" applyAlignment="1" applyProtection="1">
      <alignment vertical="center"/>
      <protection hidden="1"/>
    </xf>
    <xf numFmtId="164" fontId="34" fillId="0" borderId="0" xfId="0" applyNumberFormat="1" applyFont="1" applyFill="1" applyAlignment="1">
      <alignment horizontal="center"/>
    </xf>
    <xf numFmtId="165" fontId="34" fillId="0" borderId="14" xfId="0" applyNumberFormat="1" applyFont="1" applyFill="1" applyBorder="1" applyAlignment="1">
      <alignment horizontal="right"/>
    </xf>
    <xf numFmtId="1" fontId="34" fillId="0" borderId="56" xfId="0" applyNumberFormat="1" applyFont="1" applyFill="1" applyBorder="1" applyAlignment="1">
      <alignment vertical="center"/>
    </xf>
    <xf numFmtId="1" fontId="34" fillId="0" borderId="56" xfId="0" applyNumberFormat="1" applyFont="1" applyFill="1" applyBorder="1" applyAlignment="1">
      <alignment horizontal="center" vertical="center"/>
    </xf>
    <xf numFmtId="1" fontId="34" fillId="0" borderId="14" xfId="0" applyNumberFormat="1" applyFont="1" applyFill="1" applyBorder="1" applyAlignment="1">
      <alignment horizontal="center" vertical="center"/>
    </xf>
    <xf numFmtId="165" fontId="34" fillId="0" borderId="3" xfId="0" applyNumberFormat="1" applyFont="1" applyFill="1" applyBorder="1" applyAlignment="1">
      <alignment vertical="center"/>
    </xf>
    <xf numFmtId="164" fontId="34" fillId="0" borderId="56" xfId="0" applyNumberFormat="1" applyFont="1" applyFill="1" applyBorder="1" applyAlignment="1">
      <alignment vertical="center"/>
    </xf>
    <xf numFmtId="2" fontId="34" fillId="0" borderId="56" xfId="0" applyNumberFormat="1" applyFont="1" applyFill="1" applyBorder="1" applyAlignment="1">
      <alignment vertical="center"/>
    </xf>
    <xf numFmtId="165" fontId="36" fillId="0" borderId="11" xfId="0" applyNumberFormat="1" applyFont="1" applyFill="1" applyBorder="1" applyAlignment="1">
      <alignment vertical="center"/>
    </xf>
    <xf numFmtId="1" fontId="33" fillId="0" borderId="11" xfId="0" applyNumberFormat="1" applyFont="1" applyFill="1" applyBorder="1" applyAlignment="1">
      <alignment vertical="center"/>
    </xf>
    <xf numFmtId="2" fontId="33" fillId="0" borderId="100" xfId="0" applyNumberFormat="1" applyFont="1" applyFill="1" applyBorder="1" applyAlignment="1">
      <alignment vertical="center"/>
    </xf>
    <xf numFmtId="2" fontId="39" fillId="0" borderId="10" xfId="0" applyNumberFormat="1" applyFont="1" applyFill="1" applyBorder="1" applyAlignment="1">
      <alignment vertical="center"/>
    </xf>
    <xf numFmtId="0" fontId="65" fillId="0" borderId="11" xfId="0" applyFont="1" applyFill="1" applyBorder="1" applyAlignment="1" applyProtection="1">
      <alignment vertical="center"/>
      <protection hidden="1"/>
    </xf>
    <xf numFmtId="164" fontId="34" fillId="0" borderId="101" xfId="0" applyNumberFormat="1" applyFont="1" applyFill="1" applyBorder="1" applyAlignment="1">
      <alignment horizontal="center"/>
    </xf>
    <xf numFmtId="165" fontId="34" fillId="0" borderId="11" xfId="0" applyNumberFormat="1" applyFont="1" applyFill="1" applyBorder="1" applyAlignment="1">
      <alignment horizontal="right"/>
    </xf>
    <xf numFmtId="164" fontId="34" fillId="0" borderId="11" xfId="0" applyNumberFormat="1" applyFont="1" applyFill="1" applyBorder="1" applyAlignment="1">
      <alignment horizontal="center" vertical="center"/>
    </xf>
    <xf numFmtId="165" fontId="34" fillId="0" borderId="11" xfId="0" applyNumberFormat="1" applyFont="1" applyFill="1" applyBorder="1" applyAlignment="1">
      <alignment vertical="center"/>
    </xf>
    <xf numFmtId="1" fontId="34" fillId="0" borderId="100" xfId="0" applyNumberFormat="1" applyFont="1" applyFill="1" applyBorder="1" applyAlignment="1">
      <alignment vertical="center"/>
    </xf>
    <xf numFmtId="2" fontId="34" fillId="0" borderId="11" xfId="0" applyNumberFormat="1" applyFont="1" applyFill="1" applyBorder="1" applyAlignment="1">
      <alignment vertical="center"/>
    </xf>
    <xf numFmtId="1" fontId="34" fillId="0" borderId="11" xfId="0" applyNumberFormat="1" applyFont="1" applyFill="1" applyBorder="1" applyAlignment="1">
      <alignment horizontal="center" vertical="center"/>
    </xf>
    <xf numFmtId="1" fontId="34" fillId="0" borderId="11" xfId="0" applyNumberFormat="1" applyFont="1" applyFill="1" applyBorder="1" applyAlignment="1">
      <alignment vertical="center"/>
    </xf>
    <xf numFmtId="2" fontId="34" fillId="0" borderId="35" xfId="0" applyNumberFormat="1" applyFont="1" applyFill="1" applyBorder="1" applyAlignment="1">
      <alignment vertical="center"/>
    </xf>
    <xf numFmtId="164" fontId="34" fillId="0" borderId="11" xfId="0" applyNumberFormat="1" applyFont="1" applyFill="1" applyBorder="1" applyAlignment="1">
      <alignment vertical="center"/>
    </xf>
    <xf numFmtId="164" fontId="34" fillId="0" borderId="100" xfId="0" applyNumberFormat="1" applyFont="1" applyFill="1" applyBorder="1" applyAlignment="1">
      <alignment vertical="center"/>
    </xf>
    <xf numFmtId="2" fontId="34" fillId="0" borderId="101" xfId="0" applyNumberFormat="1" applyFont="1" applyFill="1" applyBorder="1" applyAlignment="1">
      <alignment vertical="center"/>
    </xf>
    <xf numFmtId="165" fontId="36" fillId="0" borderId="16" xfId="0" applyNumberFormat="1" applyFont="1" applyFill="1" applyBorder="1" applyAlignment="1">
      <alignment vertical="center"/>
    </xf>
    <xf numFmtId="1" fontId="33" fillId="0" borderId="16" xfId="0" applyNumberFormat="1" applyFont="1" applyFill="1" applyBorder="1" applyAlignment="1">
      <alignment vertical="center"/>
    </xf>
    <xf numFmtId="2" fontId="33" fillId="0" borderId="52" xfId="0" applyNumberFormat="1" applyFont="1" applyFill="1" applyBorder="1" applyAlignment="1">
      <alignment vertical="center"/>
    </xf>
    <xf numFmtId="0" fontId="76" fillId="0" borderId="4" xfId="0" applyFont="1" applyFill="1" applyBorder="1" applyAlignment="1">
      <alignment horizontal="center" vertical="center"/>
    </xf>
    <xf numFmtId="164" fontId="34" fillId="0" borderId="10" xfId="0" applyNumberFormat="1" applyFont="1" applyFill="1" applyBorder="1" applyAlignment="1">
      <alignment horizontal="right" vertical="center"/>
    </xf>
    <xf numFmtId="165" fontId="34" fillId="0" borderId="10" xfId="0" applyNumberFormat="1" applyFont="1" applyFill="1" applyBorder="1" applyAlignment="1">
      <alignment horizontal="right" vertical="center"/>
    </xf>
    <xf numFmtId="2" fontId="34" fillId="0" borderId="10" xfId="0" applyNumberFormat="1" applyFont="1" applyFill="1" applyBorder="1" applyAlignment="1">
      <alignment horizontal="right" vertical="center"/>
    </xf>
    <xf numFmtId="164" fontId="33" fillId="0" borderId="10" xfId="0" applyNumberFormat="1" applyFont="1" applyFill="1" applyBorder="1" applyAlignment="1">
      <alignment vertical="center"/>
    </xf>
    <xf numFmtId="165" fontId="33" fillId="0" borderId="10" xfId="0" applyNumberFormat="1" applyFont="1" applyFill="1" applyBorder="1" applyAlignment="1">
      <alignment vertical="center"/>
    </xf>
    <xf numFmtId="1" fontId="47" fillId="0" borderId="40" xfId="0" applyNumberFormat="1" applyFont="1" applyFill="1" applyBorder="1" applyAlignment="1">
      <alignment horizontal="center" vertical="center"/>
    </xf>
    <xf numFmtId="1" fontId="47" fillId="0" borderId="4" xfId="0" applyNumberFormat="1" applyFont="1" applyFill="1" applyBorder="1" applyAlignment="1">
      <alignment horizontal="center" vertical="center"/>
    </xf>
    <xf numFmtId="164" fontId="47" fillId="0" borderId="13" xfId="0" applyNumberFormat="1" applyFont="1" applyFill="1" applyBorder="1" applyAlignment="1">
      <alignment vertical="center"/>
    </xf>
    <xf numFmtId="165" fontId="47" fillId="0" borderId="13" xfId="0" applyNumberFormat="1" applyFont="1" applyFill="1" applyBorder="1" applyAlignment="1">
      <alignment vertical="center"/>
    </xf>
    <xf numFmtId="164" fontId="47" fillId="0" borderId="40" xfId="0" applyNumberFormat="1" applyFont="1" applyFill="1" applyBorder="1" applyAlignment="1">
      <alignment vertical="center"/>
    </xf>
    <xf numFmtId="2" fontId="47" fillId="0" borderId="40" xfId="0" applyNumberFormat="1" applyFont="1" applyFill="1" applyBorder="1" applyAlignment="1">
      <alignment vertical="center"/>
    </xf>
    <xf numFmtId="165" fontId="47" fillId="0" borderId="40" xfId="0" applyNumberFormat="1" applyFont="1" applyFill="1" applyBorder="1" applyAlignment="1">
      <alignment vertical="center"/>
    </xf>
    <xf numFmtId="165" fontId="47" fillId="0" borderId="36" xfId="0" applyNumberFormat="1" applyFont="1" applyFill="1" applyBorder="1" applyAlignment="1">
      <alignment vertical="center"/>
    </xf>
    <xf numFmtId="0" fontId="76" fillId="0" borderId="9" xfId="0" applyFont="1" applyFill="1" applyBorder="1" applyAlignment="1" applyProtection="1">
      <alignment horizontal="center" vertical="center"/>
      <protection locked="0"/>
    </xf>
    <xf numFmtId="2" fontId="77" fillId="0" borderId="13" xfId="0" applyNumberFormat="1" applyFont="1" applyFill="1" applyBorder="1" applyAlignment="1">
      <alignment vertical="center"/>
    </xf>
    <xf numFmtId="1" fontId="77" fillId="0" borderId="57" xfId="0" applyNumberFormat="1" applyFont="1" applyFill="1" applyBorder="1" applyAlignment="1">
      <alignment vertical="center"/>
    </xf>
    <xf numFmtId="2" fontId="77" fillId="0" borderId="9" xfId="0" applyNumberFormat="1" applyFont="1" applyFill="1" applyBorder="1" applyAlignment="1">
      <alignment vertical="center"/>
    </xf>
    <xf numFmtId="164" fontId="77" fillId="0" borderId="57" xfId="0" applyNumberFormat="1" applyFont="1" applyFill="1" applyBorder="1" applyAlignment="1">
      <alignment vertical="center"/>
    </xf>
    <xf numFmtId="1" fontId="77" fillId="0" borderId="13" xfId="0" applyNumberFormat="1" applyFont="1" applyFill="1" applyBorder="1" applyAlignment="1">
      <alignment vertical="center"/>
    </xf>
    <xf numFmtId="2" fontId="77" fillId="0" borderId="57" xfId="0" applyNumberFormat="1" applyFont="1" applyFill="1" applyBorder="1" applyAlignment="1">
      <alignment vertical="center"/>
    </xf>
    <xf numFmtId="164" fontId="77" fillId="0" borderId="13" xfId="0" applyNumberFormat="1" applyFont="1" applyFill="1" applyBorder="1" applyAlignment="1">
      <alignment vertical="center"/>
    </xf>
    <xf numFmtId="165" fontId="77" fillId="0" borderId="48" xfId="0" applyNumberFormat="1" applyFont="1" applyFill="1" applyBorder="1" applyAlignment="1">
      <alignment vertical="center"/>
    </xf>
    <xf numFmtId="165" fontId="78" fillId="0" borderId="13" xfId="0" applyNumberFormat="1" applyFont="1" applyFill="1" applyBorder="1" applyAlignment="1">
      <alignment vertical="center"/>
    </xf>
    <xf numFmtId="1" fontId="76" fillId="0" borderId="2" xfId="0" applyNumberFormat="1" applyFont="1" applyFill="1" applyBorder="1" applyAlignment="1">
      <alignment vertical="center"/>
    </xf>
    <xf numFmtId="2" fontId="76" fillId="0" borderId="50" xfId="0" applyNumberFormat="1" applyFont="1" applyFill="1" applyBorder="1" applyAlignment="1">
      <alignment vertical="center"/>
    </xf>
    <xf numFmtId="164" fontId="34" fillId="0" borderId="4" xfId="0" applyNumberFormat="1" applyFont="1" applyFill="1" applyBorder="1" applyAlignment="1">
      <alignment vertical="center"/>
    </xf>
    <xf numFmtId="1" fontId="34" fillId="0" borderId="40" xfId="0" applyNumberFormat="1" applyFont="1" applyFill="1" applyBorder="1" applyAlignment="1">
      <alignment vertical="center"/>
    </xf>
    <xf numFmtId="2" fontId="34" fillId="0" borderId="10" xfId="0" applyNumberFormat="1" applyFont="1" applyFill="1" applyBorder="1" applyAlignment="1">
      <alignment vertical="center"/>
    </xf>
    <xf numFmtId="1" fontId="34" fillId="0" borderId="40" xfId="0" applyNumberFormat="1" applyFont="1" applyFill="1" applyBorder="1" applyAlignment="1">
      <alignment horizontal="center" vertical="center"/>
    </xf>
    <xf numFmtId="1" fontId="34" fillId="0" borderId="4" xfId="0" applyNumberFormat="1" applyFont="1" applyFill="1" applyBorder="1" applyAlignment="1">
      <alignment horizontal="center" vertical="center"/>
    </xf>
    <xf numFmtId="2" fontId="34" fillId="0" borderId="4" xfId="0" applyNumberFormat="1" applyFont="1" applyFill="1" applyBorder="1" applyAlignment="1">
      <alignment vertical="center"/>
    </xf>
    <xf numFmtId="164" fontId="34" fillId="0" borderId="10" xfId="0" applyNumberFormat="1" applyFont="1" applyFill="1" applyBorder="1" applyAlignment="1">
      <alignment vertical="center"/>
    </xf>
    <xf numFmtId="164" fontId="34" fillId="0" borderId="10" xfId="0" applyNumberFormat="1" applyFont="1" applyFill="1" applyBorder="1" applyAlignment="1">
      <alignment horizontal="center" vertical="center"/>
    </xf>
    <xf numFmtId="164" fontId="34" fillId="0" borderId="40" xfId="0" applyNumberFormat="1" applyFont="1" applyFill="1" applyBorder="1" applyAlignment="1">
      <alignment vertical="center"/>
    </xf>
    <xf numFmtId="1" fontId="34" fillId="0" borderId="10" xfId="0" applyNumberFormat="1" applyFont="1" applyFill="1" applyBorder="1" applyAlignment="1">
      <alignment vertical="center"/>
    </xf>
    <xf numFmtId="2" fontId="34" fillId="0" borderId="40" xfId="0" applyNumberFormat="1" applyFont="1" applyFill="1" applyBorder="1" applyAlignment="1">
      <alignment vertical="center"/>
    </xf>
    <xf numFmtId="165" fontId="34" fillId="0" borderId="40" xfId="0" applyNumberFormat="1" applyFont="1" applyFill="1" applyBorder="1" applyAlignment="1">
      <alignment vertical="center"/>
    </xf>
    <xf numFmtId="165" fontId="33" fillId="0" borderId="36" xfId="0" applyNumberFormat="1" applyFont="1" applyFill="1" applyBorder="1" applyAlignment="1">
      <alignment vertical="center"/>
    </xf>
    <xf numFmtId="164" fontId="40" fillId="0" borderId="10" xfId="0" applyNumberFormat="1" applyFont="1" applyFill="1" applyBorder="1" applyAlignment="1">
      <alignment vertical="center"/>
    </xf>
    <xf numFmtId="165" fontId="40" fillId="0" borderId="36" xfId="0" applyNumberFormat="1" applyFont="1" applyFill="1" applyBorder="1" applyAlignment="1">
      <alignment vertical="center"/>
    </xf>
    <xf numFmtId="0" fontId="76" fillId="0" borderId="10" xfId="0" applyFont="1" applyFill="1" applyBorder="1" applyAlignment="1" applyProtection="1">
      <alignment horizontal="center" vertical="center"/>
      <protection locked="0"/>
    </xf>
    <xf numFmtId="0" fontId="76" fillId="0" borderId="10" xfId="0" applyFont="1" applyFill="1" applyBorder="1" applyAlignment="1" applyProtection="1">
      <alignment vertical="center"/>
      <protection locked="0"/>
    </xf>
    <xf numFmtId="0" fontId="34" fillId="0" borderId="4" xfId="0" applyFont="1" applyFill="1" applyBorder="1" applyAlignment="1" applyProtection="1">
      <alignment horizontal="center" vertical="center"/>
      <protection locked="0"/>
    </xf>
    <xf numFmtId="2" fontId="34" fillId="0" borderId="10" xfId="0" applyNumberFormat="1" applyFont="1" applyFill="1" applyBorder="1" applyAlignment="1" applyProtection="1">
      <alignment vertical="center"/>
      <protection locked="0"/>
    </xf>
    <xf numFmtId="0" fontId="34" fillId="0" borderId="4" xfId="0" applyFont="1" applyFill="1" applyBorder="1" applyAlignment="1" applyProtection="1">
      <alignment vertical="center"/>
      <protection locked="0"/>
    </xf>
    <xf numFmtId="164" fontId="34" fillId="0" borderId="4" xfId="0" applyNumberFormat="1" applyFont="1" applyFill="1" applyBorder="1" applyAlignment="1" applyProtection="1">
      <alignment horizontal="center" vertical="center"/>
      <protection locked="0"/>
    </xf>
    <xf numFmtId="0" fontId="34" fillId="0" borderId="40" xfId="0" applyFont="1" applyFill="1" applyBorder="1" applyAlignment="1" applyProtection="1">
      <alignment vertical="center"/>
      <protection locked="0"/>
    </xf>
    <xf numFmtId="0" fontId="34" fillId="0" borderId="40" xfId="0" applyFont="1" applyFill="1" applyBorder="1" applyAlignment="1" applyProtection="1">
      <alignment horizontal="center" vertical="center"/>
      <protection locked="0"/>
    </xf>
    <xf numFmtId="2" fontId="34" fillId="0" borderId="4" xfId="0" applyNumberFormat="1" applyFont="1" applyFill="1" applyBorder="1" applyAlignment="1" applyProtection="1">
      <alignment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165" fontId="34" fillId="0" borderId="10" xfId="0" applyNumberFormat="1" applyFont="1" applyFill="1" applyBorder="1" applyAlignment="1" applyProtection="1">
      <alignment vertical="center"/>
      <protection locked="0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2" fontId="34" fillId="0" borderId="40" xfId="0" applyNumberFormat="1" applyFont="1" applyFill="1" applyBorder="1" applyAlignment="1" applyProtection="1">
      <alignment vertical="center"/>
      <protection locked="0"/>
    </xf>
    <xf numFmtId="164" fontId="34" fillId="0" borderId="10" xfId="0" applyNumberFormat="1" applyFont="1" applyFill="1" applyBorder="1" applyAlignment="1" applyProtection="1">
      <alignment vertical="center"/>
      <protection locked="0"/>
    </xf>
    <xf numFmtId="2" fontId="34" fillId="0" borderId="36" xfId="0" applyNumberFormat="1" applyFont="1" applyFill="1" applyBorder="1" applyAlignment="1" applyProtection="1">
      <alignment vertical="center"/>
      <protection locked="0"/>
    </xf>
    <xf numFmtId="2" fontId="33" fillId="0" borderId="36" xfId="0" applyNumberFormat="1" applyFont="1" applyFill="1" applyBorder="1" applyAlignment="1" applyProtection="1">
      <alignment vertical="center"/>
      <protection locked="0"/>
    </xf>
    <xf numFmtId="0" fontId="40" fillId="0" borderId="10" xfId="0" applyFont="1" applyFill="1" applyBorder="1" applyAlignment="1" applyProtection="1">
      <alignment vertical="center"/>
      <protection locked="0"/>
    </xf>
    <xf numFmtId="2" fontId="40" fillId="0" borderId="36" xfId="0" applyNumberFormat="1" applyFont="1" applyFill="1" applyBorder="1" applyAlignment="1" applyProtection="1">
      <alignment vertical="center"/>
      <protection locked="0"/>
    </xf>
    <xf numFmtId="2" fontId="33" fillId="0" borderId="10" xfId="0" applyNumberFormat="1" applyFont="1" applyFill="1" applyBorder="1" applyAlignment="1" applyProtection="1">
      <alignment vertical="center"/>
      <protection locked="0"/>
    </xf>
    <xf numFmtId="0" fontId="76" fillId="0" borderId="9" xfId="0" applyFont="1" applyFill="1" applyBorder="1" applyAlignment="1">
      <alignment horizontal="center" vertical="center"/>
    </xf>
    <xf numFmtId="164" fontId="34" fillId="0" borderId="58" xfId="0" applyNumberFormat="1" applyFont="1" applyFill="1" applyBorder="1" applyAlignment="1">
      <alignment vertical="center"/>
    </xf>
    <xf numFmtId="164" fontId="34" fillId="0" borderId="58" xfId="0" applyNumberFormat="1" applyFont="1" applyFill="1" applyBorder="1" applyAlignment="1">
      <alignment horizontal="center" vertical="center"/>
    </xf>
    <xf numFmtId="164" fontId="34" fillId="0" borderId="5" xfId="0" applyNumberFormat="1" applyFont="1" applyFill="1" applyBorder="1" applyAlignment="1">
      <alignment horizontal="center" vertical="center"/>
    </xf>
    <xf numFmtId="165" fontId="34" fillId="0" borderId="13" xfId="0" applyNumberFormat="1" applyFont="1" applyFill="1" applyBorder="1" applyAlignment="1"/>
    <xf numFmtId="164" fontId="34" fillId="0" borderId="57" xfId="0" applyNumberFormat="1" applyFont="1" applyFill="1" applyBorder="1" applyAlignment="1">
      <alignment horizontal="right"/>
    </xf>
    <xf numFmtId="165" fontId="34" fillId="0" borderId="2" xfId="0" applyNumberFormat="1" applyFont="1" applyFill="1" applyBorder="1" applyAlignment="1">
      <alignment horizontal="right" vertical="center"/>
    </xf>
    <xf numFmtId="1" fontId="34" fillId="0" borderId="58" xfId="0" applyNumberFormat="1" applyFont="1" applyFill="1" applyBorder="1" applyAlignment="1">
      <alignment horizontal="right" vertical="center"/>
    </xf>
    <xf numFmtId="2" fontId="34" fillId="0" borderId="5" xfId="0" applyNumberFormat="1" applyFont="1" applyFill="1" applyBorder="1" applyAlignment="1">
      <alignment horizontal="right" vertical="center"/>
    </xf>
    <xf numFmtId="164" fontId="34" fillId="0" borderId="2" xfId="0" applyNumberFormat="1" applyFont="1" applyFill="1" applyBorder="1" applyAlignment="1">
      <alignment horizontal="right" vertical="center"/>
    </xf>
    <xf numFmtId="2" fontId="36" fillId="0" borderId="2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/>
    <xf numFmtId="164" fontId="34" fillId="0" borderId="40" xfId="0" applyNumberFormat="1" applyFont="1" applyFill="1" applyBorder="1" applyAlignment="1">
      <alignment horizontal="center" vertical="center"/>
    </xf>
    <xf numFmtId="165" fontId="34" fillId="0" borderId="36" xfId="0" applyNumberFormat="1" applyFont="1" applyFill="1" applyBorder="1" applyAlignment="1">
      <alignment vertical="center"/>
    </xf>
    <xf numFmtId="0" fontId="34" fillId="0" borderId="6" xfId="0" applyFont="1" applyFill="1" applyBorder="1" applyAlignment="1">
      <alignment horizontal="center" vertical="center"/>
    </xf>
    <xf numFmtId="165" fontId="34" fillId="0" borderId="46" xfId="0" applyNumberFormat="1" applyFont="1" applyFill="1" applyBorder="1" applyAlignment="1">
      <alignment horizontal="center" vertical="center"/>
    </xf>
    <xf numFmtId="165" fontId="34" fillId="0" borderId="0" xfId="0" applyNumberFormat="1" applyFont="1" applyFill="1" applyAlignment="1">
      <alignment vertical="center"/>
    </xf>
    <xf numFmtId="165" fontId="34" fillId="0" borderId="0" xfId="0" applyNumberFormat="1" applyFont="1" applyFill="1" applyAlignment="1">
      <alignment horizontal="center" vertical="center"/>
    </xf>
    <xf numFmtId="165" fontId="34" fillId="0" borderId="6" xfId="0" applyNumberFormat="1" applyFont="1" applyFill="1" applyBorder="1" applyAlignment="1">
      <alignment horizontal="center" vertical="center"/>
    </xf>
    <xf numFmtId="165" fontId="34" fillId="0" borderId="39" xfId="0" applyNumberFormat="1" applyFont="1" applyFill="1" applyBorder="1" applyAlignment="1">
      <alignment vertical="center"/>
    </xf>
    <xf numFmtId="2" fontId="34" fillId="0" borderId="1" xfId="0" applyNumberFormat="1" applyFont="1" applyFill="1" applyBorder="1" applyAlignment="1">
      <alignment vertical="center"/>
    </xf>
    <xf numFmtId="165" fontId="33" fillId="0" borderId="52" xfId="0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center" vertical="center"/>
    </xf>
    <xf numFmtId="0" fontId="79" fillId="0" borderId="6" xfId="0" applyFont="1" applyFill="1" applyBorder="1" applyAlignment="1" applyProtection="1">
      <alignment horizontal="center" vertical="center"/>
      <protection locked="0"/>
    </xf>
    <xf numFmtId="0" fontId="65" fillId="0" borderId="14" xfId="0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>
      <alignment horizontal="center" vertical="center"/>
    </xf>
    <xf numFmtId="2" fontId="34" fillId="0" borderId="16" xfId="0" applyNumberFormat="1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164" fontId="34" fillId="0" borderId="17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vertical="center"/>
    </xf>
    <xf numFmtId="0" fontId="34" fillId="0" borderId="18" xfId="0" applyFont="1" applyFill="1" applyBorder="1" applyAlignment="1">
      <alignment horizontal="center" vertical="center"/>
    </xf>
    <xf numFmtId="2" fontId="34" fillId="0" borderId="17" xfId="0" applyNumberFormat="1" applyFont="1" applyFill="1" applyBorder="1" applyAlignment="1">
      <alignment vertical="center"/>
    </xf>
    <xf numFmtId="0" fontId="34" fillId="0" borderId="13" xfId="0" applyFont="1" applyFill="1" applyBorder="1" applyAlignment="1">
      <alignment vertical="center"/>
    </xf>
    <xf numFmtId="0" fontId="34" fillId="0" borderId="13" xfId="0" applyFont="1" applyFill="1" applyBorder="1" applyAlignment="1">
      <alignment horizontal="center" vertical="center"/>
    </xf>
    <xf numFmtId="165" fontId="34" fillId="0" borderId="16" xfId="0" applyNumberFormat="1" applyFont="1" applyFill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2" fontId="34" fillId="0" borderId="18" xfId="0" applyNumberFormat="1" applyFont="1" applyFill="1" applyBorder="1" applyAlignment="1">
      <alignment vertical="center"/>
    </xf>
    <xf numFmtId="2" fontId="34" fillId="0" borderId="52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2" fontId="33" fillId="0" borderId="36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2" fontId="40" fillId="0" borderId="36" xfId="0" applyNumberFormat="1" applyFont="1" applyFill="1" applyBorder="1" applyAlignment="1">
      <alignment vertical="center"/>
    </xf>
    <xf numFmtId="2" fontId="33" fillId="0" borderId="16" xfId="0" applyNumberFormat="1" applyFont="1" applyFill="1" applyBorder="1" applyAlignment="1">
      <alignment vertical="center"/>
    </xf>
    <xf numFmtId="164" fontId="34" fillId="0" borderId="17" xfId="0" applyNumberFormat="1" applyFont="1" applyFill="1" applyBorder="1" applyAlignment="1">
      <alignment vertical="center"/>
    </xf>
    <xf numFmtId="164" fontId="34" fillId="0" borderId="18" xfId="0" applyNumberFormat="1" applyFont="1" applyFill="1" applyBorder="1" applyAlignment="1">
      <alignment vertical="center"/>
    </xf>
    <xf numFmtId="164" fontId="34" fillId="0" borderId="18" xfId="0" applyNumberFormat="1" applyFont="1" applyFill="1" applyBorder="1" applyAlignment="1">
      <alignment horizontal="center" vertical="center"/>
    </xf>
    <xf numFmtId="164" fontId="34" fillId="0" borderId="16" xfId="0" applyNumberFormat="1" applyFont="1" applyFill="1" applyBorder="1" applyAlignment="1">
      <alignment vertical="center"/>
    </xf>
    <xf numFmtId="165" fontId="34" fillId="0" borderId="18" xfId="0" applyNumberFormat="1" applyFont="1" applyFill="1" applyBorder="1" applyAlignment="1">
      <alignment vertical="center"/>
    </xf>
    <xf numFmtId="165" fontId="34" fillId="0" borderId="52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2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horizontal="center" vertical="center"/>
    </xf>
    <xf numFmtId="0" fontId="33" fillId="0" borderId="56" xfId="0" applyFont="1" applyFill="1" applyBorder="1" applyAlignment="1">
      <alignment vertical="center"/>
    </xf>
    <xf numFmtId="0" fontId="33" fillId="0" borderId="52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2" fontId="18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12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5" fontId="18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5" fontId="16" fillId="0" borderId="0" xfId="0" applyNumberFormat="1" applyFont="1" applyFill="1" applyAlignment="1">
      <alignment horizontal="right" vertical="center"/>
    </xf>
    <xf numFmtId="0" fontId="55" fillId="0" borderId="5" xfId="0" applyFont="1" applyFill="1" applyBorder="1" applyAlignment="1" applyProtection="1">
      <alignment horizontal="center" vertical="center"/>
      <protection locked="0"/>
    </xf>
    <xf numFmtId="0" fontId="55" fillId="0" borderId="5" xfId="0" applyFont="1" applyFill="1" applyBorder="1" applyAlignment="1" applyProtection="1">
      <alignment vertical="center"/>
      <protection locked="0"/>
    </xf>
    <xf numFmtId="165" fontId="18" fillId="0" borderId="12" xfId="0" applyNumberFormat="1" applyFont="1" applyFill="1" applyBorder="1" applyAlignment="1">
      <alignment horizontal="right" vertical="center"/>
    </xf>
    <xf numFmtId="1" fontId="18" fillId="0" borderId="13" xfId="0" applyNumberFormat="1" applyFont="1" applyFill="1" applyBorder="1" applyAlignment="1">
      <alignment horizontal="right" vertical="center"/>
    </xf>
    <xf numFmtId="2" fontId="18" fillId="0" borderId="13" xfId="0" applyNumberFormat="1" applyFont="1" applyFill="1" applyBorder="1" applyAlignment="1">
      <alignment horizontal="right" vertical="center"/>
    </xf>
    <xf numFmtId="165" fontId="18" fillId="0" borderId="48" xfId="0" applyNumberFormat="1" applyFont="1" applyFill="1" applyBorder="1" applyAlignment="1" applyProtection="1">
      <alignment horizontal="right" vertical="center"/>
      <protection locked="0"/>
    </xf>
    <xf numFmtId="165" fontId="18" fillId="0" borderId="13" xfId="0" applyNumberFormat="1" applyFont="1" applyFill="1" applyBorder="1" applyAlignment="1">
      <alignment horizontal="right" vertical="center"/>
    </xf>
    <xf numFmtId="165" fontId="18" fillId="0" borderId="57" xfId="0" applyNumberFormat="1" applyFont="1" applyFill="1" applyBorder="1" applyAlignment="1" applyProtection="1">
      <alignment horizontal="right" vertical="center"/>
      <protection locked="0"/>
    </xf>
    <xf numFmtId="165" fontId="18" fillId="0" borderId="12" xfId="0" applyNumberFormat="1" applyFont="1" applyFill="1" applyBorder="1" applyAlignment="1" applyProtection="1">
      <alignment horizontal="right" vertical="center"/>
      <protection locked="0"/>
    </xf>
    <xf numFmtId="1" fontId="18" fillId="0" borderId="13" xfId="0" applyNumberFormat="1" applyFont="1" applyFill="1" applyBorder="1" applyAlignment="1" applyProtection="1">
      <alignment horizontal="right" vertical="center"/>
      <protection locked="0"/>
    </xf>
    <xf numFmtId="165" fontId="18" fillId="0" borderId="13" xfId="0" applyNumberFormat="1" applyFont="1" applyFill="1" applyBorder="1" applyAlignment="1" applyProtection="1">
      <alignment horizontal="right" vertical="center"/>
      <protection locked="0"/>
    </xf>
    <xf numFmtId="165" fontId="18" fillId="0" borderId="48" xfId="0" applyNumberFormat="1" applyFont="1" applyFill="1" applyBorder="1" applyAlignment="1">
      <alignment horizontal="right" vertical="center"/>
    </xf>
    <xf numFmtId="1" fontId="18" fillId="0" borderId="48" xfId="0" applyNumberFormat="1" applyFont="1" applyFill="1" applyBorder="1" applyAlignment="1">
      <alignment horizontal="right" vertical="center"/>
    </xf>
    <xf numFmtId="165" fontId="18" fillId="0" borderId="45" xfId="0" applyNumberFormat="1" applyFont="1" applyFill="1" applyBorder="1" applyAlignment="1" applyProtection="1">
      <alignment horizontal="right" vertical="center"/>
      <protection locked="0"/>
    </xf>
    <xf numFmtId="164" fontId="18" fillId="0" borderId="48" xfId="0" applyNumberFormat="1" applyFont="1" applyFill="1" applyBorder="1" applyAlignment="1">
      <alignment horizontal="right" vertical="center"/>
    </xf>
    <xf numFmtId="165" fontId="18" fillId="0" borderId="66" xfId="0" applyNumberFormat="1" applyFont="1" applyFill="1" applyBorder="1" applyAlignment="1" applyProtection="1">
      <alignment horizontal="right" vertical="center"/>
      <protection locked="0"/>
    </xf>
    <xf numFmtId="165" fontId="55" fillId="0" borderId="13" xfId="0" applyNumberFormat="1" applyFont="1" applyFill="1" applyBorder="1" applyAlignment="1">
      <alignment horizontal="right" vertical="center"/>
    </xf>
    <xf numFmtId="1" fontId="55" fillId="0" borderId="13" xfId="0" applyNumberFormat="1" applyFont="1" applyFill="1" applyBorder="1" applyAlignment="1">
      <alignment horizontal="right" vertical="center"/>
    </xf>
    <xf numFmtId="165" fontId="55" fillId="0" borderId="9" xfId="0" applyNumberFormat="1" applyFont="1" applyFill="1" applyBorder="1" applyAlignment="1" applyProtection="1">
      <alignment horizontal="right" vertical="center"/>
      <protection locked="0"/>
    </xf>
    <xf numFmtId="165" fontId="18" fillId="0" borderId="57" xfId="0" applyNumberFormat="1" applyFont="1" applyFill="1" applyBorder="1" applyAlignment="1">
      <alignment horizontal="right" vertical="center"/>
    </xf>
    <xf numFmtId="1" fontId="18" fillId="0" borderId="57" xfId="0" applyNumberFormat="1" applyFont="1" applyFill="1" applyBorder="1" applyAlignment="1">
      <alignment horizontal="right" vertical="center"/>
    </xf>
    <xf numFmtId="165" fontId="18" fillId="0" borderId="9" xfId="0" applyNumberFormat="1" applyFont="1" applyFill="1" applyBorder="1" applyAlignment="1" applyProtection="1">
      <alignment horizontal="right" vertical="center"/>
      <protection locked="0"/>
    </xf>
    <xf numFmtId="164" fontId="18" fillId="0" borderId="13" xfId="0" applyNumberFormat="1" applyFont="1" applyFill="1" applyBorder="1" applyAlignment="1">
      <alignment horizontal="right" vertical="center"/>
    </xf>
    <xf numFmtId="164" fontId="18" fillId="0" borderId="13" xfId="0" applyNumberFormat="1" applyFont="1" applyFill="1" applyBorder="1" applyAlignment="1" applyProtection="1">
      <alignment horizontal="right" vertical="center"/>
      <protection locked="0"/>
    </xf>
    <xf numFmtId="165" fontId="25" fillId="0" borderId="0" xfId="0" applyNumberFormat="1" applyFont="1" applyFill="1" applyAlignment="1" applyProtection="1">
      <alignment horizontal="center" vertical="center"/>
      <protection locked="0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 applyProtection="1">
      <alignment vertical="center"/>
      <protection locked="0"/>
    </xf>
    <xf numFmtId="2" fontId="18" fillId="0" borderId="2" xfId="0" applyNumberFormat="1" applyFont="1" applyFill="1" applyBorder="1" applyAlignment="1">
      <alignment vertical="center"/>
    </xf>
    <xf numFmtId="2" fontId="18" fillId="0" borderId="58" xfId="0" applyNumberFormat="1" applyFont="1" applyFill="1" applyBorder="1" applyAlignment="1">
      <alignment vertical="center"/>
    </xf>
    <xf numFmtId="165" fontId="18" fillId="0" borderId="57" xfId="0" applyNumberFormat="1" applyFont="1" applyFill="1" applyBorder="1" applyAlignment="1" applyProtection="1">
      <alignment horizontal="center" vertical="center"/>
      <protection locked="0"/>
    </xf>
    <xf numFmtId="165" fontId="18" fillId="0" borderId="13" xfId="0" applyNumberFormat="1" applyFont="1" applyFill="1" applyBorder="1" applyAlignment="1" applyProtection="1">
      <alignment horizontal="center" vertical="center"/>
      <protection locked="0"/>
    </xf>
    <xf numFmtId="165" fontId="18" fillId="0" borderId="57" xfId="0" applyNumberFormat="1" applyFont="1" applyFill="1" applyBorder="1" applyAlignment="1">
      <alignment vertical="center"/>
    </xf>
    <xf numFmtId="165" fontId="18" fillId="0" borderId="13" xfId="0" applyNumberFormat="1" applyFont="1" applyFill="1" applyBorder="1" applyAlignment="1">
      <alignment vertical="center"/>
    </xf>
    <xf numFmtId="165" fontId="18" fillId="0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55" fillId="0" borderId="6" xfId="0" applyFont="1" applyFill="1" applyBorder="1" applyAlignment="1" applyProtection="1">
      <alignment vertical="center"/>
      <protection locked="0"/>
    </xf>
    <xf numFmtId="2" fontId="18" fillId="0" borderId="2" xfId="0" applyNumberFormat="1" applyFont="1" applyFill="1" applyBorder="1" applyAlignment="1">
      <alignment horizontal="right" vertical="center"/>
    </xf>
    <xf numFmtId="165" fontId="18" fillId="0" borderId="2" xfId="0" applyNumberFormat="1" applyFont="1" applyFill="1" applyBorder="1" applyAlignment="1">
      <alignment horizontal="right" vertical="center"/>
    </xf>
    <xf numFmtId="0" fontId="20" fillId="0" borderId="6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22" fillId="0" borderId="0" xfId="0" applyFont="1" applyFill="1" applyAlignment="1">
      <alignment vertical="center"/>
    </xf>
    <xf numFmtId="17" fontId="18" fillId="0" borderId="17" xfId="0" applyNumberFormat="1" applyFont="1" applyFill="1" applyBorder="1" applyAlignment="1">
      <alignment horizontal="left" vertical="center"/>
    </xf>
    <xf numFmtId="17" fontId="18" fillId="0" borderId="18" xfId="0" applyNumberFormat="1" applyFont="1" applyFill="1" applyBorder="1" applyAlignment="1">
      <alignment horizontal="left" vertical="center"/>
    </xf>
    <xf numFmtId="17" fontId="18" fillId="0" borderId="0" xfId="0" applyNumberFormat="1" applyFont="1" applyFill="1" applyAlignment="1">
      <alignment horizontal="left" vertical="center"/>
    </xf>
    <xf numFmtId="1" fontId="18" fillId="0" borderId="0" xfId="0" applyNumberFormat="1" applyFont="1" applyFill="1" applyAlignment="1">
      <alignment horizontal="left" vertical="center"/>
    </xf>
    <xf numFmtId="0" fontId="18" fillId="0" borderId="18" xfId="0" applyFont="1" applyFill="1" applyBorder="1" applyAlignment="1" applyProtection="1">
      <alignment vertical="center"/>
      <protection locked="0"/>
    </xf>
    <xf numFmtId="1" fontId="18" fillId="0" borderId="0" xfId="0" applyNumberFormat="1" applyFont="1" applyFill="1" applyAlignment="1" applyProtection="1">
      <alignment vertical="center"/>
      <protection locked="0"/>
    </xf>
    <xf numFmtId="0" fontId="23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1" fontId="20" fillId="0" borderId="40" xfId="0" applyNumberFormat="1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1" fontId="20" fillId="0" borderId="40" xfId="0" applyNumberFormat="1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21" fillId="0" borderId="42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0" borderId="55" xfId="0" applyFont="1" applyFill="1" applyBorder="1" applyAlignment="1">
      <alignment horizontal="right" vertical="center"/>
    </xf>
    <xf numFmtId="0" fontId="21" fillId="0" borderId="55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/>
    <xf numFmtId="17" fontId="8" fillId="0" borderId="0" xfId="0" applyNumberFormat="1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" fontId="20" fillId="0" borderId="36" xfId="0" applyNumberFormat="1" applyFont="1" applyFill="1" applyBorder="1" applyAlignment="1">
      <alignment horizontal="center" vertical="center" wrapText="1"/>
    </xf>
    <xf numFmtId="2" fontId="20" fillId="0" borderId="29" xfId="0" applyNumberFormat="1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7" fillId="0" borderId="4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 locked="0"/>
    </xf>
    <xf numFmtId="165" fontId="17" fillId="0" borderId="10" xfId="0" applyNumberFormat="1" applyFont="1" applyFill="1" applyBorder="1" applyAlignment="1">
      <alignment vertical="center"/>
    </xf>
    <xf numFmtId="1" fontId="17" fillId="0" borderId="36" xfId="0" applyNumberFormat="1" applyFont="1" applyFill="1" applyBorder="1" applyAlignment="1">
      <alignment vertical="center"/>
    </xf>
    <xf numFmtId="2" fontId="17" fillId="0" borderId="29" xfId="0" applyNumberFormat="1" applyFont="1" applyFill="1" applyBorder="1" applyAlignment="1">
      <alignment vertical="center"/>
    </xf>
    <xf numFmtId="165" fontId="17" fillId="0" borderId="29" xfId="0" applyNumberFormat="1" applyFont="1" applyFill="1" applyBorder="1" applyAlignment="1">
      <alignment vertical="center"/>
    </xf>
    <xf numFmtId="0" fontId="17" fillId="0" borderId="36" xfId="0" applyFont="1" applyFill="1" applyBorder="1" applyAlignment="1">
      <alignment vertical="center"/>
    </xf>
    <xf numFmtId="1" fontId="17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1" fontId="17" fillId="0" borderId="4" xfId="0" applyNumberFormat="1" applyFont="1" applyFill="1" applyBorder="1" applyAlignment="1">
      <alignment vertical="center"/>
    </xf>
    <xf numFmtId="1" fontId="17" fillId="0" borderId="40" xfId="0" applyNumberFormat="1" applyFont="1" applyFill="1" applyBorder="1" applyAlignment="1">
      <alignment vertical="center"/>
    </xf>
    <xf numFmtId="0" fontId="17" fillId="0" borderId="40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1" fontId="17" fillId="0" borderId="10" xfId="0" applyNumberFormat="1" applyFont="1" applyFill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165" fontId="56" fillId="0" borderId="10" xfId="0" applyNumberFormat="1" applyFont="1" applyFill="1" applyBorder="1" applyAlignment="1">
      <alignment vertical="center"/>
    </xf>
    <xf numFmtId="1" fontId="56" fillId="0" borderId="40" xfId="0" applyNumberFormat="1" applyFont="1" applyFill="1" applyBorder="1" applyAlignment="1">
      <alignment vertical="center"/>
    </xf>
    <xf numFmtId="165" fontId="56" fillId="0" borderId="40" xfId="0" applyNumberFormat="1" applyFont="1" applyFill="1" applyBorder="1" applyAlignment="1">
      <alignment vertical="center"/>
    </xf>
    <xf numFmtId="165" fontId="56" fillId="0" borderId="4" xfId="0" applyNumberFormat="1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7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vertical="center"/>
    </xf>
    <xf numFmtId="0" fontId="55" fillId="0" borderId="9" xfId="0" applyFont="1" applyFill="1" applyBorder="1" applyAlignment="1" applyProtection="1">
      <alignment horizontal="center" vertical="center"/>
      <protection locked="0"/>
    </xf>
    <xf numFmtId="0" fontId="55" fillId="0" borderId="7" xfId="0" applyFont="1" applyFill="1" applyBorder="1" applyAlignment="1" applyProtection="1">
      <alignment vertical="center"/>
      <protection locked="0"/>
    </xf>
    <xf numFmtId="1" fontId="18" fillId="0" borderId="12" xfId="0" applyNumberFormat="1" applyFont="1" applyFill="1" applyBorder="1" applyAlignment="1">
      <alignment horizontal="right" vertical="center"/>
    </xf>
    <xf numFmtId="2" fontId="18" fillId="0" borderId="12" xfId="0" applyNumberFormat="1" applyFont="1" applyFill="1" applyBorder="1" applyAlignment="1">
      <alignment horizontal="right" vertical="center"/>
    </xf>
    <xf numFmtId="1" fontId="18" fillId="0" borderId="12" xfId="0" applyNumberFormat="1" applyFont="1" applyFill="1" applyBorder="1" applyAlignment="1" applyProtection="1">
      <alignment horizontal="right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 applyProtection="1">
      <alignment vertical="center"/>
      <protection locked="0"/>
    </xf>
    <xf numFmtId="2" fontId="18" fillId="0" borderId="13" xfId="0" applyNumberFormat="1" applyFont="1" applyFill="1" applyBorder="1" applyAlignment="1">
      <alignment vertical="center"/>
    </xf>
    <xf numFmtId="2" fontId="18" fillId="0" borderId="57" xfId="0" applyNumberFormat="1" applyFont="1" applyFill="1" applyBorder="1" applyAlignment="1">
      <alignment vertical="center"/>
    </xf>
    <xf numFmtId="0" fontId="18" fillId="0" borderId="57" xfId="0" applyFont="1" applyFill="1" applyBorder="1" applyAlignment="1">
      <alignment vertical="center"/>
    </xf>
    <xf numFmtId="0" fontId="56" fillId="0" borderId="4" xfId="0" applyFont="1" applyFill="1" applyBorder="1" applyAlignment="1">
      <alignment vertical="center"/>
    </xf>
    <xf numFmtId="0" fontId="55" fillId="0" borderId="4" xfId="0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right" vertical="center"/>
    </xf>
    <xf numFmtId="164" fontId="18" fillId="0" borderId="10" xfId="0" applyNumberFormat="1" applyFont="1" applyFill="1" applyBorder="1" applyAlignment="1">
      <alignment horizontal="right" vertical="center"/>
    </xf>
    <xf numFmtId="165" fontId="18" fillId="0" borderId="26" xfId="0" applyNumberFormat="1" applyFont="1" applyFill="1" applyBorder="1" applyAlignment="1" applyProtection="1">
      <alignment horizontal="right" vertical="center"/>
      <protection locked="0"/>
    </xf>
    <xf numFmtId="0" fontId="21" fillId="0" borderId="4" xfId="0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horizontal="right" vertical="center"/>
    </xf>
    <xf numFmtId="165" fontId="25" fillId="0" borderId="10" xfId="0" applyNumberFormat="1" applyFont="1" applyFill="1" applyBorder="1" applyAlignment="1" applyProtection="1">
      <alignment horizontal="right" vertical="center"/>
      <protection locked="0"/>
    </xf>
    <xf numFmtId="165" fontId="25" fillId="0" borderId="40" xfId="0" applyNumberFormat="1" applyFont="1" applyFill="1" applyBorder="1" applyAlignment="1" applyProtection="1">
      <alignment horizontal="center" vertical="center"/>
      <protection locked="0"/>
    </xf>
    <xf numFmtId="165" fontId="25" fillId="0" borderId="10" xfId="0" applyNumberFormat="1" applyFont="1" applyFill="1" applyBorder="1" applyAlignment="1" applyProtection="1">
      <alignment horizontal="center" vertical="center"/>
      <protection locked="0"/>
    </xf>
    <xf numFmtId="165" fontId="25" fillId="0" borderId="36" xfId="0" applyNumberFormat="1" applyFont="1" applyFill="1" applyBorder="1" applyAlignment="1" applyProtection="1">
      <alignment horizontal="center" vertical="center"/>
      <protection locked="0"/>
    </xf>
    <xf numFmtId="0" fontId="55" fillId="0" borderId="4" xfId="0" applyFont="1" applyFill="1" applyBorder="1" applyAlignment="1" applyProtection="1">
      <alignment vertical="center"/>
      <protection locked="0"/>
    </xf>
    <xf numFmtId="165" fontId="17" fillId="0" borderId="10" xfId="0" applyNumberFormat="1" applyFont="1" applyFill="1" applyBorder="1" applyAlignment="1">
      <alignment horizontal="right" vertical="center"/>
    </xf>
    <xf numFmtId="1" fontId="17" fillId="0" borderId="10" xfId="0" applyNumberFormat="1" applyFont="1" applyFill="1" applyBorder="1" applyAlignment="1">
      <alignment horizontal="right" vertical="center"/>
    </xf>
    <xf numFmtId="2" fontId="17" fillId="0" borderId="10" xfId="0" applyNumberFormat="1" applyFont="1" applyFill="1" applyBorder="1" applyAlignment="1">
      <alignment horizontal="right" vertical="center"/>
    </xf>
    <xf numFmtId="165" fontId="18" fillId="0" borderId="36" xfId="0" applyNumberFormat="1" applyFont="1" applyFill="1" applyBorder="1" applyAlignment="1" applyProtection="1">
      <alignment horizontal="right" vertical="center"/>
      <protection locked="0"/>
    </xf>
    <xf numFmtId="1" fontId="18" fillId="0" borderId="10" xfId="0" applyNumberFormat="1" applyFont="1" applyFill="1" applyBorder="1" applyAlignment="1">
      <alignment horizontal="right" vertical="center"/>
    </xf>
    <xf numFmtId="165" fontId="18" fillId="0" borderId="40" xfId="0" applyNumberFormat="1" applyFont="1" applyFill="1" applyBorder="1" applyAlignment="1" applyProtection="1">
      <alignment horizontal="right" vertical="center"/>
      <protection locked="0"/>
    </xf>
    <xf numFmtId="165" fontId="18" fillId="0" borderId="10" xfId="0" applyNumberFormat="1" applyFont="1" applyFill="1" applyBorder="1" applyAlignment="1" applyProtection="1">
      <alignment horizontal="right" vertical="center"/>
      <protection locked="0"/>
    </xf>
    <xf numFmtId="1" fontId="18" fillId="0" borderId="10" xfId="0" applyNumberFormat="1" applyFont="1" applyFill="1" applyBorder="1" applyAlignment="1" applyProtection="1">
      <alignment horizontal="right" vertical="center"/>
      <protection locked="0"/>
    </xf>
    <xf numFmtId="165" fontId="18" fillId="0" borderId="36" xfId="0" applyNumberFormat="1" applyFont="1" applyFill="1" applyBorder="1" applyAlignment="1">
      <alignment horizontal="right" vertical="center"/>
    </xf>
    <xf numFmtId="1" fontId="18" fillId="0" borderId="36" xfId="0" applyNumberFormat="1" applyFont="1" applyFill="1" applyBorder="1" applyAlignment="1">
      <alignment horizontal="right" vertical="center"/>
    </xf>
    <xf numFmtId="165" fontId="18" fillId="0" borderId="29" xfId="0" applyNumberFormat="1" applyFont="1" applyFill="1" applyBorder="1" applyAlignment="1" applyProtection="1">
      <alignment horizontal="right" vertical="center"/>
      <protection locked="0"/>
    </xf>
    <xf numFmtId="165" fontId="55" fillId="0" borderId="10" xfId="0" applyNumberFormat="1" applyFont="1" applyFill="1" applyBorder="1" applyAlignment="1">
      <alignment horizontal="right" vertical="center"/>
    </xf>
    <xf numFmtId="1" fontId="55" fillId="0" borderId="10" xfId="0" applyNumberFormat="1" applyFont="1" applyFill="1" applyBorder="1" applyAlignment="1">
      <alignment horizontal="right" vertical="center"/>
    </xf>
    <xf numFmtId="165" fontId="55" fillId="0" borderId="4" xfId="0" applyNumberFormat="1" applyFont="1" applyFill="1" applyBorder="1" applyAlignment="1" applyProtection="1">
      <alignment horizontal="right" vertical="center"/>
      <protection locked="0"/>
    </xf>
    <xf numFmtId="165" fontId="18" fillId="0" borderId="40" xfId="0" applyNumberFormat="1" applyFont="1" applyFill="1" applyBorder="1" applyAlignment="1">
      <alignment horizontal="right" vertical="center"/>
    </xf>
    <xf numFmtId="1" fontId="18" fillId="0" borderId="40" xfId="0" applyNumberFormat="1" applyFont="1" applyFill="1" applyBorder="1" applyAlignment="1">
      <alignment horizontal="right" vertical="center"/>
    </xf>
    <xf numFmtId="165" fontId="18" fillId="0" borderId="4" xfId="0" applyNumberFormat="1" applyFont="1" applyFill="1" applyBorder="1" applyAlignment="1" applyProtection="1">
      <alignment horizontal="right" vertical="center"/>
      <protection locked="0"/>
    </xf>
    <xf numFmtId="0" fontId="20" fillId="0" borderId="4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55" fillId="0" borderId="9" xfId="0" applyFont="1" applyFill="1" applyBorder="1" applyAlignment="1" applyProtection="1">
      <alignment vertical="center"/>
      <protection locked="0"/>
    </xf>
    <xf numFmtId="165" fontId="18" fillId="0" borderId="39" xfId="0" applyNumberFormat="1" applyFont="1" applyFill="1" applyBorder="1" applyAlignment="1">
      <alignment horizontal="right" vertical="center"/>
    </xf>
    <xf numFmtId="1" fontId="18" fillId="0" borderId="14" xfId="0" applyNumberFormat="1" applyFont="1" applyFill="1" applyBorder="1" applyAlignment="1">
      <alignment horizontal="right" vertical="center"/>
    </xf>
    <xf numFmtId="2" fontId="18" fillId="0" borderId="14" xfId="0" applyNumberFormat="1" applyFont="1" applyFill="1" applyBorder="1" applyAlignment="1">
      <alignment horizontal="right" vertical="center"/>
    </xf>
    <xf numFmtId="165" fontId="18" fillId="0" borderId="56" xfId="0" applyNumberFormat="1" applyFont="1" applyFill="1" applyBorder="1" applyAlignment="1" applyProtection="1">
      <alignment horizontal="right" vertical="center"/>
      <protection locked="0"/>
    </xf>
    <xf numFmtId="165" fontId="18" fillId="0" borderId="14" xfId="0" applyNumberFormat="1" applyFont="1" applyFill="1" applyBorder="1" applyAlignment="1">
      <alignment horizontal="right" vertical="center"/>
    </xf>
    <xf numFmtId="165" fontId="18" fillId="0" borderId="0" xfId="0" applyNumberFormat="1" applyFont="1" applyFill="1" applyAlignment="1" applyProtection="1">
      <alignment horizontal="right" vertical="center"/>
      <protection locked="0"/>
    </xf>
    <xf numFmtId="165" fontId="18" fillId="0" borderId="39" xfId="0" applyNumberFormat="1" applyFont="1" applyFill="1" applyBorder="1" applyAlignment="1" applyProtection="1">
      <alignment horizontal="right" vertical="center"/>
      <protection locked="0"/>
    </xf>
    <xf numFmtId="1" fontId="18" fillId="0" borderId="14" xfId="0" applyNumberFormat="1" applyFont="1" applyFill="1" applyBorder="1" applyAlignment="1" applyProtection="1">
      <alignment horizontal="right" vertical="center"/>
      <protection locked="0"/>
    </xf>
    <xf numFmtId="1" fontId="18" fillId="0" borderId="56" xfId="0" applyNumberFormat="1" applyFont="1" applyFill="1" applyBorder="1" applyAlignment="1">
      <alignment horizontal="right" vertical="center"/>
    </xf>
    <xf numFmtId="1" fontId="55" fillId="0" borderId="14" xfId="0" applyNumberFormat="1" applyFont="1" applyFill="1" applyBorder="1" applyAlignment="1">
      <alignment horizontal="right" vertical="center"/>
    </xf>
    <xf numFmtId="1" fontId="18" fillId="0" borderId="0" xfId="0" applyNumberFormat="1" applyFont="1" applyFill="1" applyAlignment="1">
      <alignment horizontal="right" vertical="center"/>
    </xf>
    <xf numFmtId="0" fontId="67" fillId="0" borderId="9" xfId="0" applyFont="1" applyFill="1" applyBorder="1" applyAlignment="1" applyProtection="1">
      <alignment horizontal="center" vertical="center"/>
      <protection locked="0"/>
    </xf>
    <xf numFmtId="0" fontId="67" fillId="0" borderId="9" xfId="0" applyFont="1" applyFill="1" applyBorder="1" applyAlignment="1" applyProtection="1">
      <alignment vertical="center"/>
      <protection locked="0"/>
    </xf>
    <xf numFmtId="2" fontId="55" fillId="0" borderId="13" xfId="0" applyNumberFormat="1" applyFont="1" applyFill="1" applyBorder="1" applyAlignment="1">
      <alignment vertical="center"/>
    </xf>
    <xf numFmtId="2" fontId="73" fillId="0" borderId="57" xfId="0" applyNumberFormat="1" applyFont="1" applyFill="1" applyBorder="1" applyAlignment="1">
      <alignment vertical="center"/>
    </xf>
    <xf numFmtId="165" fontId="55" fillId="0" borderId="13" xfId="0" applyNumberFormat="1" applyFont="1" applyFill="1" applyBorder="1" applyAlignment="1" applyProtection="1">
      <alignment horizontal="right" vertical="center"/>
      <protection locked="0"/>
    </xf>
    <xf numFmtId="2" fontId="55" fillId="0" borderId="57" xfId="0" applyNumberFormat="1" applyFont="1" applyFill="1" applyBorder="1" applyAlignment="1">
      <alignment vertical="center"/>
    </xf>
    <xf numFmtId="165" fontId="55" fillId="0" borderId="57" xfId="0" applyNumberFormat="1" applyFont="1" applyFill="1" applyBorder="1" applyAlignment="1" applyProtection="1">
      <alignment horizontal="center" vertical="center"/>
      <protection locked="0"/>
    </xf>
    <xf numFmtId="165" fontId="55" fillId="0" borderId="13" xfId="0" applyNumberFormat="1" applyFont="1" applyFill="1" applyBorder="1" applyAlignment="1" applyProtection="1">
      <alignment horizontal="center" vertical="center"/>
      <protection locked="0"/>
    </xf>
    <xf numFmtId="165" fontId="55" fillId="0" borderId="57" xfId="0" applyNumberFormat="1" applyFont="1" applyFill="1" applyBorder="1" applyAlignment="1">
      <alignment vertical="center"/>
    </xf>
    <xf numFmtId="165" fontId="55" fillId="0" borderId="13" xfId="0" applyNumberFormat="1" applyFont="1" applyFill="1" applyBorder="1" applyAlignment="1">
      <alignment vertical="center"/>
    </xf>
    <xf numFmtId="165" fontId="55" fillId="0" borderId="48" xfId="0" applyNumberFormat="1" applyFont="1" applyFill="1" applyBorder="1" applyAlignment="1" applyProtection="1">
      <alignment horizontal="center" vertical="center"/>
      <protection locked="0"/>
    </xf>
    <xf numFmtId="165" fontId="18" fillId="0" borderId="23" xfId="0" applyNumberFormat="1" applyFont="1" applyFill="1" applyBorder="1" applyAlignment="1">
      <alignment horizontal="right" vertical="center"/>
    </xf>
    <xf numFmtId="1" fontId="18" fillId="0" borderId="23" xfId="0" applyNumberFormat="1" applyFont="1" applyFill="1" applyBorder="1" applyAlignment="1">
      <alignment horizontal="right" vertical="center"/>
    </xf>
    <xf numFmtId="2" fontId="18" fillId="0" borderId="23" xfId="0" applyNumberFormat="1" applyFont="1" applyFill="1" applyBorder="1" applyAlignment="1">
      <alignment horizontal="right" vertical="center"/>
    </xf>
    <xf numFmtId="165" fontId="18" fillId="0" borderId="23" xfId="0" applyNumberFormat="1" applyFont="1" applyFill="1" applyBorder="1" applyAlignment="1" applyProtection="1">
      <alignment horizontal="right" vertical="center"/>
      <protection locked="0"/>
    </xf>
    <xf numFmtId="1" fontId="18" fillId="0" borderId="23" xfId="0" applyNumberFormat="1" applyFont="1" applyFill="1" applyBorder="1" applyAlignment="1" applyProtection="1">
      <alignment horizontal="right" vertical="center"/>
      <protection locked="0"/>
    </xf>
    <xf numFmtId="1" fontId="18" fillId="0" borderId="57" xfId="0" applyNumberFormat="1" applyFont="1" applyFill="1" applyBorder="1" applyAlignment="1" applyProtection="1">
      <alignment horizontal="right" vertical="center"/>
      <protection locked="0"/>
    </xf>
    <xf numFmtId="1" fontId="55" fillId="0" borderId="57" xfId="0" applyNumberFormat="1" applyFont="1" applyFill="1" applyBorder="1" applyAlignment="1">
      <alignment horizontal="right" vertical="center"/>
    </xf>
    <xf numFmtId="0" fontId="55" fillId="0" borderId="15" xfId="0" applyFont="1" applyFill="1" applyBorder="1" applyAlignment="1" applyProtection="1">
      <alignment vertical="center"/>
      <protection locked="0"/>
    </xf>
    <xf numFmtId="0" fontId="20" fillId="0" borderId="15" xfId="0" applyFont="1" applyFill="1" applyBorder="1" applyAlignment="1" applyProtection="1">
      <alignment vertical="center"/>
      <protection locked="0"/>
    </xf>
    <xf numFmtId="2" fontId="18" fillId="0" borderId="3" xfId="0" applyNumberFormat="1" applyFont="1" applyFill="1" applyBorder="1" applyAlignment="1">
      <alignment horizontal="right" vertical="center"/>
    </xf>
    <xf numFmtId="165" fontId="18" fillId="0" borderId="3" xfId="0" applyNumberFormat="1" applyFont="1" applyFill="1" applyBorder="1" applyAlignment="1">
      <alignment horizontal="right" vertical="center"/>
    </xf>
    <xf numFmtId="165" fontId="18" fillId="0" borderId="56" xfId="0" applyNumberFormat="1" applyFont="1" applyFill="1" applyBorder="1" applyAlignment="1">
      <alignment horizontal="right" vertical="center"/>
    </xf>
    <xf numFmtId="165" fontId="18" fillId="0" borderId="47" xfId="0" applyNumberFormat="1" applyFont="1" applyFill="1" applyBorder="1" applyAlignment="1" applyProtection="1">
      <alignment horizontal="right" vertical="center"/>
      <protection locked="0"/>
    </xf>
    <xf numFmtId="165" fontId="55" fillId="0" borderId="14" xfId="0" applyNumberFormat="1" applyFont="1" applyFill="1" applyBorder="1" applyAlignment="1">
      <alignment horizontal="right" vertical="center"/>
    </xf>
    <xf numFmtId="165" fontId="55" fillId="0" borderId="6" xfId="0" applyNumberFormat="1" applyFont="1" applyFill="1" applyBorder="1" applyAlignment="1" applyProtection="1">
      <alignment horizontal="right" vertical="center"/>
      <protection locked="0"/>
    </xf>
    <xf numFmtId="165" fontId="18" fillId="0" borderId="14" xfId="0" applyNumberFormat="1" applyFont="1" applyFill="1" applyBorder="1" applyAlignment="1" applyProtection="1">
      <alignment horizontal="right" vertical="center"/>
      <protection locked="0"/>
    </xf>
    <xf numFmtId="165" fontId="18" fillId="0" borderId="6" xfId="0" applyNumberFormat="1" applyFont="1" applyFill="1" applyBorder="1" applyAlignment="1" applyProtection="1">
      <alignment horizontal="right" vertical="center"/>
      <protection locked="0"/>
    </xf>
    <xf numFmtId="2" fontId="18" fillId="0" borderId="3" xfId="0" applyNumberFormat="1" applyFont="1" applyFill="1" applyBorder="1" applyAlignment="1">
      <alignment vertical="center"/>
    </xf>
    <xf numFmtId="2" fontId="18" fillId="0" borderId="46" xfId="0" applyNumberFormat="1" applyFont="1" applyFill="1" applyBorder="1" applyAlignment="1">
      <alignment vertical="center"/>
    </xf>
    <xf numFmtId="165" fontId="18" fillId="0" borderId="0" xfId="0" applyNumberFormat="1" applyFont="1" applyFill="1" applyAlignment="1" applyProtection="1">
      <alignment horizontal="center" vertical="center"/>
      <protection locked="0"/>
    </xf>
    <xf numFmtId="165" fontId="18" fillId="0" borderId="14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Alignment="1">
      <alignment vertical="center"/>
    </xf>
    <xf numFmtId="165" fontId="18" fillId="0" borderId="14" xfId="0" applyNumberFormat="1" applyFont="1" applyFill="1" applyBorder="1" applyAlignment="1">
      <alignment vertical="center"/>
    </xf>
    <xf numFmtId="165" fontId="18" fillId="0" borderId="56" xfId="0" applyNumberFormat="1" applyFont="1" applyFill="1" applyBorder="1" applyAlignment="1" applyProtection="1">
      <alignment horizontal="center" vertical="center"/>
      <protection locked="0"/>
    </xf>
    <xf numFmtId="1" fontId="18" fillId="0" borderId="58" xfId="0" applyNumberFormat="1" applyFont="1" applyFill="1" applyBorder="1" applyAlignment="1">
      <alignment horizontal="right" vertical="center"/>
    </xf>
    <xf numFmtId="165" fontId="18" fillId="0" borderId="58" xfId="0" applyNumberFormat="1" applyFont="1" applyFill="1" applyBorder="1" applyAlignment="1" applyProtection="1">
      <alignment horizontal="right" vertical="center"/>
      <protection locked="0"/>
    </xf>
    <xf numFmtId="165" fontId="18" fillId="0" borderId="50" xfId="0" applyNumberFormat="1" applyFont="1" applyFill="1" applyBorder="1" applyAlignment="1" applyProtection="1">
      <alignment horizontal="right" vertical="center"/>
      <protection locked="0"/>
    </xf>
    <xf numFmtId="165" fontId="18" fillId="0" borderId="50" xfId="0" applyNumberFormat="1" applyFont="1" applyFill="1" applyBorder="1" applyAlignment="1">
      <alignment horizontal="right" vertical="center"/>
    </xf>
    <xf numFmtId="165" fontId="18" fillId="0" borderId="2" xfId="0" applyNumberFormat="1" applyFont="1" applyFill="1" applyBorder="1" applyAlignment="1" applyProtection="1">
      <alignment horizontal="right" vertical="center"/>
      <protection locked="0"/>
    </xf>
    <xf numFmtId="165" fontId="55" fillId="0" borderId="2" xfId="0" applyNumberFormat="1" applyFont="1" applyFill="1" applyBorder="1" applyAlignment="1">
      <alignment horizontal="right" vertical="center"/>
    </xf>
    <xf numFmtId="1" fontId="55" fillId="0" borderId="58" xfId="0" applyNumberFormat="1" applyFont="1" applyFill="1" applyBorder="1" applyAlignment="1">
      <alignment horizontal="right" vertical="center"/>
    </xf>
    <xf numFmtId="165" fontId="55" fillId="0" borderId="5" xfId="0" applyNumberFormat="1" applyFont="1" applyFill="1" applyBorder="1" applyAlignment="1" applyProtection="1">
      <alignment horizontal="right" vertical="center"/>
      <protection locked="0"/>
    </xf>
    <xf numFmtId="165" fontId="18" fillId="0" borderId="5" xfId="0" applyNumberFormat="1" applyFont="1" applyFill="1" applyBorder="1" applyAlignment="1" applyProtection="1">
      <alignment horizontal="right" vertical="center"/>
      <protection locked="0"/>
    </xf>
    <xf numFmtId="0" fontId="55" fillId="0" borderId="5" xfId="0" applyFont="1" applyFill="1" applyBorder="1" applyAlignment="1" applyProtection="1">
      <alignment vertical="center"/>
      <protection hidden="1"/>
    </xf>
    <xf numFmtId="0" fontId="20" fillId="0" borderId="15" xfId="0" applyFont="1" applyFill="1" applyBorder="1" applyAlignment="1" applyProtection="1">
      <alignment vertical="center"/>
      <protection hidden="1"/>
    </xf>
    <xf numFmtId="165" fontId="18" fillId="0" borderId="3" xfId="0" applyNumberFormat="1" applyFont="1" applyFill="1" applyBorder="1" applyAlignment="1" applyProtection="1">
      <alignment horizontal="right" vertical="center"/>
      <protection locked="0"/>
    </xf>
    <xf numFmtId="165" fontId="18" fillId="0" borderId="3" xfId="0" applyNumberFormat="1" applyFont="1" applyFill="1" applyBorder="1" applyAlignment="1" applyProtection="1">
      <alignment horizontal="center" vertical="center"/>
      <protection locked="0"/>
    </xf>
    <xf numFmtId="165" fontId="18" fillId="0" borderId="3" xfId="0" applyNumberFormat="1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vertical="center"/>
      <protection hidden="1"/>
    </xf>
    <xf numFmtId="2" fontId="18" fillId="0" borderId="40" xfId="0" applyNumberFormat="1" applyFont="1" applyFill="1" applyBorder="1" applyAlignment="1">
      <alignment vertical="center"/>
    </xf>
    <xf numFmtId="165" fontId="18" fillId="0" borderId="40" xfId="0" applyNumberFormat="1" applyFont="1" applyFill="1" applyBorder="1" applyAlignment="1" applyProtection="1">
      <alignment horizontal="center" vertical="center"/>
      <protection locked="0"/>
    </xf>
    <xf numFmtId="165" fontId="18" fillId="0" borderId="10" xfId="0" applyNumberFormat="1" applyFont="1" applyFill="1" applyBorder="1" applyAlignment="1" applyProtection="1">
      <alignment horizontal="center" vertical="center"/>
      <protection locked="0"/>
    </xf>
    <xf numFmtId="165" fontId="18" fillId="0" borderId="40" xfId="0" applyNumberFormat="1" applyFont="1" applyFill="1" applyBorder="1" applyAlignment="1">
      <alignment vertical="center"/>
    </xf>
    <xf numFmtId="165" fontId="18" fillId="0" borderId="10" xfId="0" applyNumberFormat="1" applyFont="1" applyFill="1" applyBorder="1" applyAlignment="1">
      <alignment vertical="center"/>
    </xf>
    <xf numFmtId="165" fontId="18" fillId="0" borderId="36" xfId="0" applyNumberFormat="1" applyFont="1" applyFill="1" applyBorder="1" applyAlignment="1" applyProtection="1">
      <alignment horizontal="center" vertical="center"/>
      <protection locked="0"/>
    </xf>
    <xf numFmtId="0" fontId="55" fillId="0" borderId="9" xfId="0" applyFont="1" applyFill="1" applyBorder="1" applyAlignment="1" applyProtection="1">
      <alignment vertical="center"/>
      <protection hidden="1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60" fillId="0" borderId="9" xfId="0" applyFont="1" applyFill="1" applyBorder="1" applyAlignment="1" applyProtection="1">
      <alignment vertical="center"/>
      <protection hidden="1"/>
    </xf>
    <xf numFmtId="2" fontId="18" fillId="0" borderId="14" xfId="0" applyNumberFormat="1" applyFont="1" applyFill="1" applyBorder="1" applyAlignment="1">
      <alignment vertical="center"/>
    </xf>
    <xf numFmtId="0" fontId="56" fillId="0" borderId="17" xfId="0" applyFont="1" applyFill="1" applyBorder="1" applyAlignment="1">
      <alignment vertical="center"/>
    </xf>
    <xf numFmtId="0" fontId="55" fillId="0" borderId="17" xfId="0" applyFont="1" applyFill="1" applyBorder="1" applyAlignment="1">
      <alignment horizontal="center" vertical="center"/>
    </xf>
    <xf numFmtId="165" fontId="18" fillId="0" borderId="16" xfId="0" applyNumberFormat="1" applyFont="1" applyFill="1" applyBorder="1" applyAlignment="1">
      <alignment horizontal="right" vertical="center"/>
    </xf>
    <xf numFmtId="1" fontId="18" fillId="0" borderId="16" xfId="0" applyNumberFormat="1" applyFont="1" applyFill="1" applyBorder="1" applyAlignment="1">
      <alignment horizontal="right" vertical="center"/>
    </xf>
    <xf numFmtId="2" fontId="18" fillId="0" borderId="16" xfId="0" applyNumberFormat="1" applyFont="1" applyFill="1" applyBorder="1" applyAlignment="1">
      <alignment horizontal="right" vertical="center"/>
    </xf>
    <xf numFmtId="165" fontId="18" fillId="0" borderId="52" xfId="0" applyNumberFormat="1" applyFont="1" applyFill="1" applyBorder="1" applyAlignment="1" applyProtection="1">
      <alignment horizontal="right" vertical="center"/>
      <protection locked="0"/>
    </xf>
    <xf numFmtId="165" fontId="18" fillId="0" borderId="18" xfId="0" applyNumberFormat="1" applyFont="1" applyFill="1" applyBorder="1" applyAlignment="1" applyProtection="1">
      <alignment horizontal="right" vertical="center"/>
      <protection locked="0"/>
    </xf>
    <xf numFmtId="165" fontId="18" fillId="0" borderId="52" xfId="0" applyNumberFormat="1" applyFont="1" applyFill="1" applyBorder="1" applyAlignment="1">
      <alignment horizontal="right" vertical="center"/>
    </xf>
    <xf numFmtId="1" fontId="18" fillId="0" borderId="52" xfId="0" applyNumberFormat="1" applyFont="1" applyFill="1" applyBorder="1" applyAlignment="1">
      <alignment horizontal="right" vertical="center"/>
    </xf>
    <xf numFmtId="165" fontId="18" fillId="0" borderId="38" xfId="0" applyNumberFormat="1" applyFont="1" applyFill="1" applyBorder="1" applyAlignment="1" applyProtection="1">
      <alignment horizontal="right" vertical="center"/>
      <protection locked="0"/>
    </xf>
    <xf numFmtId="165" fontId="55" fillId="0" borderId="16" xfId="0" applyNumberFormat="1" applyFont="1" applyFill="1" applyBorder="1" applyAlignment="1">
      <alignment horizontal="right" vertical="center"/>
    </xf>
    <xf numFmtId="1" fontId="55" fillId="0" borderId="16" xfId="0" applyNumberFormat="1" applyFont="1" applyFill="1" applyBorder="1" applyAlignment="1">
      <alignment horizontal="right" vertical="center"/>
    </xf>
    <xf numFmtId="165" fontId="55" fillId="0" borderId="17" xfId="0" applyNumberFormat="1" applyFont="1" applyFill="1" applyBorder="1" applyAlignment="1" applyProtection="1">
      <alignment horizontal="right" vertical="center"/>
      <protection locked="0"/>
    </xf>
    <xf numFmtId="165" fontId="18" fillId="0" borderId="16" xfId="0" applyNumberFormat="1" applyFont="1" applyFill="1" applyBorder="1" applyAlignment="1" applyProtection="1">
      <alignment horizontal="right" vertical="center"/>
      <protection locked="0"/>
    </xf>
    <xf numFmtId="165" fontId="18" fillId="0" borderId="17" xfId="0" applyNumberFormat="1" applyFont="1" applyFill="1" applyBorder="1" applyAlignment="1" applyProtection="1">
      <alignment horizontal="right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vertical="center"/>
      <protection locked="0"/>
    </xf>
    <xf numFmtId="165" fontId="55" fillId="0" borderId="14" xfId="0" applyNumberFormat="1" applyFont="1" applyFill="1" applyBorder="1" applyAlignment="1" applyProtection="1">
      <alignment horizontal="center" vertical="center"/>
      <protection locked="0"/>
    </xf>
    <xf numFmtId="0" fontId="55" fillId="0" borderId="15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2" fontId="55" fillId="0" borderId="3" xfId="0" applyNumberFormat="1" applyFont="1" applyFill="1" applyBorder="1" applyAlignment="1">
      <alignment vertical="center"/>
    </xf>
    <xf numFmtId="0" fontId="56" fillId="0" borderId="42" xfId="0" applyFont="1" applyFill="1" applyBorder="1" applyAlignment="1" applyProtection="1">
      <alignment vertical="center"/>
      <protection locked="0"/>
    </xf>
    <xf numFmtId="2" fontId="18" fillId="0" borderId="10" xfId="0" applyNumberFormat="1" applyFont="1" applyFill="1" applyBorder="1" applyAlignment="1">
      <alignment horizontal="right" vertical="center"/>
    </xf>
    <xf numFmtId="0" fontId="21" fillId="0" borderId="42" xfId="0" applyFont="1" applyFill="1" applyBorder="1" applyAlignment="1" applyProtection="1">
      <alignment vertical="center"/>
      <protection locked="0"/>
    </xf>
    <xf numFmtId="0" fontId="55" fillId="0" borderId="4" xfId="0" applyFont="1" applyFill="1" applyBorder="1" applyAlignment="1" applyProtection="1">
      <alignment horizontal="center" vertical="center"/>
      <protection locked="0"/>
    </xf>
    <xf numFmtId="165" fontId="18" fillId="0" borderId="51" xfId="0" applyNumberFormat="1" applyFont="1" applyFill="1" applyBorder="1" applyAlignment="1">
      <alignment horizontal="right" vertical="center"/>
    </xf>
    <xf numFmtId="1" fontId="18" fillId="0" borderId="51" xfId="0" applyNumberFormat="1" applyFont="1" applyFill="1" applyBorder="1" applyAlignment="1">
      <alignment horizontal="right" vertical="center"/>
    </xf>
    <xf numFmtId="2" fontId="55" fillId="0" borderId="2" xfId="0" applyNumberFormat="1" applyFont="1" applyFill="1" applyBorder="1" applyAlignment="1">
      <alignment vertical="center"/>
    </xf>
    <xf numFmtId="0" fontId="56" fillId="0" borderId="4" xfId="0" applyFont="1" applyFill="1" applyBorder="1" applyAlignment="1" applyProtection="1">
      <alignment vertical="center"/>
      <protection locked="0"/>
    </xf>
    <xf numFmtId="0" fontId="21" fillId="0" borderId="4" xfId="0" applyFont="1" applyFill="1" applyBorder="1" applyAlignment="1" applyProtection="1">
      <alignment vertical="center"/>
      <protection locked="0"/>
    </xf>
    <xf numFmtId="0" fontId="55" fillId="0" borderId="17" xfId="0" applyFont="1" applyFill="1" applyBorder="1" applyAlignment="1" applyProtection="1">
      <alignment vertical="center"/>
      <protection locked="0"/>
    </xf>
    <xf numFmtId="0" fontId="20" fillId="0" borderId="17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5" fontId="25" fillId="0" borderId="14" xfId="0" applyNumberFormat="1" applyFont="1" applyFill="1" applyBorder="1" applyAlignment="1" applyProtection="1">
      <alignment horizontal="right" vertical="center"/>
      <protection locked="0"/>
    </xf>
    <xf numFmtId="165" fontId="25" fillId="0" borderId="14" xfId="0" applyNumberFormat="1" applyFont="1" applyFill="1" applyBorder="1" applyAlignment="1" applyProtection="1">
      <alignment horizontal="center" vertical="center"/>
      <protection locked="0"/>
    </xf>
    <xf numFmtId="165" fontId="25" fillId="0" borderId="56" xfId="0" applyNumberFormat="1" applyFont="1" applyFill="1" applyBorder="1" applyAlignment="1" applyProtection="1">
      <alignment horizontal="center" vertical="center"/>
      <protection locked="0"/>
    </xf>
    <xf numFmtId="1" fontId="18" fillId="0" borderId="18" xfId="0" applyNumberFormat="1" applyFont="1" applyFill="1" applyBorder="1" applyAlignment="1">
      <alignment horizontal="right" vertical="center"/>
    </xf>
    <xf numFmtId="0" fontId="56" fillId="0" borderId="6" xfId="0" applyFont="1" applyFill="1" applyBorder="1" applyAlignment="1" applyProtection="1">
      <alignment horizontal="center" vertical="center"/>
      <protection locked="0"/>
    </xf>
    <xf numFmtId="0" fontId="55" fillId="0" borderId="17" xfId="0" applyFont="1" applyFill="1" applyBorder="1" applyAlignment="1" applyProtection="1">
      <alignment horizontal="center" vertical="center"/>
      <protection locked="0"/>
    </xf>
    <xf numFmtId="0" fontId="21" fillId="0" borderId="6" xfId="0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165" fontId="4" fillId="0" borderId="16" xfId="0" applyNumberFormat="1" applyFont="1" applyFill="1" applyBorder="1" applyAlignment="1">
      <alignment horizontal="right" vertical="center"/>
    </xf>
    <xf numFmtId="165" fontId="4" fillId="0" borderId="18" xfId="0" applyNumberFormat="1" applyFont="1" applyFill="1" applyBorder="1" applyAlignment="1">
      <alignment horizontal="right" vertical="center"/>
    </xf>
    <xf numFmtId="165" fontId="13" fillId="0" borderId="10" xfId="0" applyNumberFormat="1" applyFont="1" applyFill="1" applyBorder="1" applyAlignment="1">
      <alignment horizontal="right"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1" fontId="16" fillId="0" borderId="0" xfId="0" applyNumberFormat="1" applyFont="1" applyFill="1" applyAlignment="1">
      <alignment horizontal="right" vertical="center"/>
    </xf>
    <xf numFmtId="2" fontId="16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 horizontal="right" vertical="center"/>
    </xf>
    <xf numFmtId="2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24" fillId="0" borderId="0" xfId="0" applyNumberFormat="1" applyFont="1" applyFill="1" applyAlignment="1">
      <alignment horizontal="right" vertical="center"/>
    </xf>
    <xf numFmtId="1" fontId="24" fillId="0" borderId="0" xfId="0" applyNumberFormat="1" applyFont="1" applyFill="1" applyAlignment="1">
      <alignment horizontal="right" vertical="center"/>
    </xf>
    <xf numFmtId="2" fontId="24" fillId="0" borderId="0" xfId="0" applyNumberFormat="1" applyFont="1" applyFill="1" applyAlignment="1">
      <alignment horizontal="right" vertical="center"/>
    </xf>
    <xf numFmtId="165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64" fillId="0" borderId="0" xfId="0" applyFont="1" applyFill="1" applyAlignment="1">
      <alignment vertical="center"/>
    </xf>
    <xf numFmtId="1" fontId="64" fillId="0" borderId="0" xfId="0" applyNumberFormat="1" applyFont="1" applyFill="1" applyAlignment="1">
      <alignment vertical="center"/>
    </xf>
    <xf numFmtId="2" fontId="64" fillId="0" borderId="0" xfId="0" applyNumberFormat="1" applyFont="1" applyFill="1" applyAlignment="1">
      <alignment vertical="center"/>
    </xf>
    <xf numFmtId="165" fontId="63" fillId="0" borderId="0" xfId="0" applyNumberFormat="1" applyFont="1" applyFill="1" applyAlignment="1">
      <alignment horizontal="right" vertical="center"/>
    </xf>
    <xf numFmtId="1" fontId="25" fillId="0" borderId="0" xfId="0" applyNumberFormat="1" applyFont="1" applyFill="1" applyAlignment="1" applyProtection="1">
      <alignment horizontal="center" vertical="center"/>
      <protection locked="0"/>
    </xf>
    <xf numFmtId="0" fontId="34" fillId="0" borderId="39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165" fontId="47" fillId="0" borderId="16" xfId="0" applyNumberFormat="1" applyFont="1" applyFill="1" applyBorder="1" applyAlignment="1">
      <alignment vertical="center"/>
    </xf>
    <xf numFmtId="165" fontId="47" fillId="0" borderId="0" xfId="0" applyNumberFormat="1" applyFont="1" applyFill="1" applyAlignment="1">
      <alignment vertical="center"/>
    </xf>
    <xf numFmtId="164" fontId="34" fillId="0" borderId="9" xfId="0" applyNumberFormat="1" applyFont="1" applyFill="1" applyBorder="1" applyAlignment="1">
      <alignment vertical="center"/>
    </xf>
    <xf numFmtId="165" fontId="34" fillId="0" borderId="45" xfId="0" applyNumberFormat="1" applyFont="1" applyFill="1" applyBorder="1" applyAlignment="1">
      <alignment vertical="center"/>
    </xf>
    <xf numFmtId="164" fontId="34" fillId="0" borderId="15" xfId="0" applyNumberFormat="1" applyFont="1" applyFill="1" applyBorder="1" applyAlignment="1">
      <alignment vertical="center"/>
    </xf>
    <xf numFmtId="165" fontId="34" fillId="0" borderId="24" xfId="0" applyNumberFormat="1" applyFont="1" applyFill="1" applyBorder="1" applyAlignment="1">
      <alignment vertical="center"/>
    </xf>
    <xf numFmtId="164" fontId="34" fillId="0" borderId="5" xfId="0" applyNumberFormat="1" applyFont="1" applyFill="1" applyBorder="1" applyAlignment="1">
      <alignment vertical="center"/>
    </xf>
    <xf numFmtId="165" fontId="34" fillId="0" borderId="61" xfId="0" applyNumberFormat="1" applyFont="1" applyFill="1" applyBorder="1" applyAlignment="1">
      <alignment vertical="center"/>
    </xf>
    <xf numFmtId="164" fontId="34" fillId="0" borderId="6" xfId="0" applyNumberFormat="1" applyFont="1" applyFill="1" applyBorder="1" applyAlignment="1">
      <alignment vertical="center"/>
    </xf>
    <xf numFmtId="164" fontId="77" fillId="0" borderId="5" xfId="0" applyNumberFormat="1" applyFont="1" applyFill="1" applyBorder="1" applyAlignment="1">
      <alignment vertical="center"/>
    </xf>
    <xf numFmtId="165" fontId="77" fillId="0" borderId="24" xfId="0" applyNumberFormat="1" applyFont="1" applyFill="1" applyBorder="1" applyAlignment="1">
      <alignment vertical="center"/>
    </xf>
    <xf numFmtId="165" fontId="77" fillId="0" borderId="2" xfId="0" applyNumberFormat="1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2" fontId="34" fillId="0" borderId="36" xfId="0" applyNumberFormat="1" applyFont="1" applyFill="1" applyBorder="1" applyAlignment="1">
      <alignment vertical="center"/>
    </xf>
    <xf numFmtId="164" fontId="34" fillId="0" borderId="9" xfId="0" applyNumberFormat="1" applyFont="1" applyFill="1" applyBorder="1" applyAlignment="1">
      <alignment horizontal="center" vertical="center"/>
    </xf>
    <xf numFmtId="164" fontId="34" fillId="0" borderId="15" xfId="0" applyNumberFormat="1" applyFont="1" applyFill="1" applyBorder="1" applyAlignment="1">
      <alignment horizontal="center" vertical="center"/>
    </xf>
    <xf numFmtId="164" fontId="34" fillId="0" borderId="16" xfId="0" applyNumberFormat="1" applyFont="1" applyFill="1" applyBorder="1" applyAlignment="1">
      <alignment horizontal="center" vertical="center"/>
    </xf>
    <xf numFmtId="164" fontId="77" fillId="0" borderId="5" xfId="0" applyNumberFormat="1" applyFont="1" applyFill="1" applyBorder="1" applyAlignment="1">
      <alignment horizontal="center" vertical="center"/>
    </xf>
    <xf numFmtId="164" fontId="34" fillId="0" borderId="10" xfId="0" applyNumberFormat="1" applyFont="1" applyFill="1" applyBorder="1" applyAlignment="1" applyProtection="1">
      <alignment horizontal="center" vertical="center"/>
      <protection locked="0"/>
    </xf>
    <xf numFmtId="2" fontId="93" fillId="0" borderId="9" xfId="0" applyNumberFormat="1" applyFont="1" applyFill="1" applyBorder="1" applyAlignment="1" applyProtection="1">
      <alignment horizontal="right" vertical="center"/>
      <protection locked="0"/>
    </xf>
    <xf numFmtId="0" fontId="93" fillId="0" borderId="9" xfId="0" applyFont="1" applyFill="1" applyBorder="1" applyAlignment="1" applyProtection="1">
      <alignment horizontal="center" vertical="center"/>
      <protection locked="0"/>
    </xf>
    <xf numFmtId="0" fontId="93" fillId="8" borderId="9" xfId="0" applyFont="1" applyFill="1" applyBorder="1" applyAlignment="1" applyProtection="1">
      <alignment horizontal="right" vertical="center"/>
      <protection locked="0"/>
    </xf>
    <xf numFmtId="165" fontId="94" fillId="0" borderId="10" xfId="0" applyNumberFormat="1" applyFont="1" applyFill="1" applyBorder="1" applyAlignment="1" applyProtection="1">
      <alignment horizontal="right" vertical="center"/>
      <protection locked="0"/>
    </xf>
    <xf numFmtId="165" fontId="93" fillId="0" borderId="13" xfId="0" applyNumberFormat="1" applyFont="1" applyFill="1" applyBorder="1" applyAlignment="1" applyProtection="1">
      <alignment horizontal="right" vertical="center"/>
      <protection locked="0"/>
    </xf>
    <xf numFmtId="0" fontId="93" fillId="0" borderId="9" xfId="0" applyFont="1" applyFill="1" applyBorder="1" applyAlignment="1" applyProtection="1">
      <alignment horizontal="right" vertical="center"/>
      <protection locked="0"/>
    </xf>
    <xf numFmtId="0" fontId="94" fillId="0" borderId="16" xfId="0" applyFont="1" applyFill="1" applyBorder="1" applyAlignment="1" applyProtection="1">
      <alignment horizontal="right" vertical="center"/>
      <protection locked="0"/>
    </xf>
    <xf numFmtId="165" fontId="93" fillId="0" borderId="39" xfId="0" applyNumberFormat="1" applyFont="1" applyFill="1" applyBorder="1" applyAlignment="1" applyProtection="1">
      <alignment horizontal="right" vertical="center"/>
      <protection locked="0"/>
    </xf>
    <xf numFmtId="0" fontId="94" fillId="0" borderId="10" xfId="0" applyFont="1" applyFill="1" applyBorder="1" applyAlignment="1" applyProtection="1">
      <alignment horizontal="right" vertical="center"/>
      <protection locked="0"/>
    </xf>
    <xf numFmtId="165" fontId="93" fillId="0" borderId="12" xfId="0" applyNumberFormat="1" applyFont="1" applyFill="1" applyBorder="1" applyAlignment="1" applyProtection="1">
      <alignment horizontal="right" vertical="center"/>
      <protection locked="0"/>
    </xf>
    <xf numFmtId="165" fontId="93" fillId="0" borderId="16" xfId="0" applyNumberFormat="1" applyFont="1" applyFill="1" applyBorder="1" applyAlignment="1" applyProtection="1">
      <alignment horizontal="right" vertical="center"/>
      <protection locked="0"/>
    </xf>
    <xf numFmtId="2" fontId="93" fillId="0" borderId="14" xfId="0" applyNumberFormat="1" applyFont="1" applyFill="1" applyBorder="1" applyAlignment="1" applyProtection="1">
      <alignment horizontal="right" vertical="center"/>
      <protection locked="0"/>
    </xf>
    <xf numFmtId="2" fontId="93" fillId="0" borderId="52" xfId="0" applyNumberFormat="1" applyFont="1" applyFill="1" applyBorder="1" applyAlignment="1">
      <alignment horizontal="right" vertical="center"/>
    </xf>
    <xf numFmtId="165" fontId="95" fillId="0" borderId="10" xfId="0" applyNumberFormat="1" applyFont="1" applyFill="1" applyBorder="1" applyAlignment="1">
      <alignment horizontal="right" vertical="center"/>
    </xf>
    <xf numFmtId="165" fontId="93" fillId="9" borderId="9" xfId="0" applyNumberFormat="1" applyFont="1" applyFill="1" applyBorder="1" applyAlignment="1" applyProtection="1">
      <alignment horizontal="right" vertical="center"/>
      <protection locked="0"/>
    </xf>
    <xf numFmtId="0" fontId="96" fillId="0" borderId="0" xfId="0" applyFont="1" applyFill="1" applyAlignment="1">
      <alignment vertical="center"/>
    </xf>
    <xf numFmtId="0" fontId="90" fillId="0" borderId="0" xfId="0" applyFont="1" applyFill="1" applyAlignment="1">
      <alignment vertical="center"/>
    </xf>
    <xf numFmtId="0" fontId="93" fillId="0" borderId="4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93" fillId="0" borderId="17" xfId="0" applyFont="1" applyFill="1" applyBorder="1" applyAlignment="1" applyProtection="1">
      <alignment horizontal="center" vertical="center"/>
      <protection locked="0"/>
    </xf>
    <xf numFmtId="0" fontId="93" fillId="0" borderId="44" xfId="0" applyFont="1" applyFill="1" applyBorder="1" applyAlignment="1" applyProtection="1">
      <alignment horizontal="center" vertical="center"/>
      <protection locked="0"/>
    </xf>
    <xf numFmtId="0" fontId="93" fillId="0" borderId="37" xfId="0" applyFont="1" applyFill="1" applyBorder="1" applyAlignment="1" applyProtection="1">
      <alignment horizontal="center" vertical="center"/>
      <protection locked="0"/>
    </xf>
    <xf numFmtId="0" fontId="93" fillId="0" borderId="38" xfId="0" applyFont="1" applyFill="1" applyBorder="1" applyAlignment="1" applyProtection="1">
      <alignment horizontal="center" vertical="center"/>
      <protection locked="0"/>
    </xf>
    <xf numFmtId="0" fontId="93" fillId="0" borderId="4" xfId="0" applyFont="1" applyFill="1" applyBorder="1" applyAlignment="1" applyProtection="1">
      <alignment vertical="center"/>
      <protection locked="0"/>
    </xf>
    <xf numFmtId="0" fontId="93" fillId="0" borderId="4" xfId="0" applyFont="1" applyFill="1" applyBorder="1" applyAlignment="1" applyProtection="1">
      <alignment horizontal="center" vertical="center"/>
      <protection locked="0"/>
    </xf>
    <xf numFmtId="0" fontId="94" fillId="0" borderId="10" xfId="0" applyFont="1" applyFill="1" applyBorder="1" applyAlignment="1" applyProtection="1">
      <alignment vertical="center"/>
      <protection locked="0"/>
    </xf>
    <xf numFmtId="0" fontId="94" fillId="0" borderId="4" xfId="0" applyFont="1" applyFill="1" applyBorder="1" applyAlignment="1" applyProtection="1">
      <alignment vertical="center"/>
      <protection locked="0"/>
    </xf>
    <xf numFmtId="0" fontId="94" fillId="0" borderId="0" xfId="0" applyFont="1" applyFill="1" applyAlignment="1">
      <alignment vertical="center"/>
    </xf>
    <xf numFmtId="0" fontId="94" fillId="0" borderId="21" xfId="0" applyFont="1" applyFill="1" applyBorder="1" applyAlignment="1">
      <alignment vertical="center"/>
    </xf>
    <xf numFmtId="0" fontId="94" fillId="0" borderId="66" xfId="0" applyFont="1" applyFill="1" applyBorder="1" applyAlignment="1">
      <alignment vertical="center"/>
    </xf>
    <xf numFmtId="0" fontId="94" fillId="0" borderId="45" xfId="0" applyFont="1" applyFill="1" applyBorder="1" applyAlignment="1">
      <alignment vertical="center"/>
    </xf>
    <xf numFmtId="0" fontId="93" fillId="0" borderId="13" xfId="0" applyFont="1" applyFill="1" applyBorder="1" applyAlignment="1" applyProtection="1">
      <alignment horizontal="center" vertical="center"/>
      <protection locked="0"/>
    </xf>
    <xf numFmtId="0" fontId="93" fillId="0" borderId="13" xfId="0" applyFont="1" applyFill="1" applyBorder="1" applyAlignment="1" applyProtection="1">
      <alignment vertical="center"/>
      <protection locked="0"/>
    </xf>
    <xf numFmtId="0" fontId="93" fillId="0" borderId="21" xfId="0" applyFont="1" applyFill="1" applyBorder="1" applyAlignment="1" applyProtection="1">
      <alignment horizontal="center" vertical="center"/>
      <protection locked="0"/>
    </xf>
    <xf numFmtId="0" fontId="93" fillId="0" borderId="22" xfId="0" applyFont="1" applyFill="1" applyBorder="1" applyAlignment="1" applyProtection="1">
      <alignment horizontal="center" vertical="center"/>
      <protection locked="0"/>
    </xf>
    <xf numFmtId="0" fontId="93" fillId="0" borderId="45" xfId="0" applyFont="1" applyFill="1" applyBorder="1" applyAlignment="1" applyProtection="1">
      <alignment horizontal="center" vertical="center"/>
      <protection locked="0"/>
    </xf>
    <xf numFmtId="165" fontId="93" fillId="9" borderId="13" xfId="0" applyNumberFormat="1" applyFont="1" applyFill="1" applyBorder="1" applyAlignment="1" applyProtection="1">
      <alignment vertical="center"/>
      <protection locked="0"/>
    </xf>
    <xf numFmtId="165" fontId="93" fillId="8" borderId="13" xfId="0" applyNumberFormat="1" applyFont="1" applyFill="1" applyBorder="1" applyAlignment="1" applyProtection="1">
      <alignment vertical="center"/>
      <protection locked="0"/>
    </xf>
    <xf numFmtId="165" fontId="93" fillId="0" borderId="57" xfId="73" applyNumberFormat="1" applyFont="1" applyFill="1" applyBorder="1" applyAlignment="1" applyProtection="1">
      <alignment vertical="center"/>
      <protection locked="0"/>
    </xf>
    <xf numFmtId="165" fontId="93" fillId="7" borderId="13" xfId="73" applyNumberFormat="1" applyFont="1" applyFill="1" applyBorder="1" applyAlignment="1" applyProtection="1">
      <alignment vertical="center"/>
      <protection locked="0"/>
    </xf>
    <xf numFmtId="165" fontId="93" fillId="0" borderId="13" xfId="0" applyNumberFormat="1" applyFont="1" applyFill="1" applyBorder="1" applyAlignment="1" applyProtection="1">
      <alignment vertical="center"/>
      <protection locked="0"/>
    </xf>
    <xf numFmtId="165" fontId="93" fillId="0" borderId="0" xfId="74" applyNumberFormat="1" applyFont="1" applyFill="1" applyAlignment="1" applyProtection="1">
      <alignment vertical="center"/>
      <protection locked="0"/>
    </xf>
    <xf numFmtId="165" fontId="93" fillId="0" borderId="6" xfId="74" applyNumberFormat="1" applyFont="1" applyFill="1" applyBorder="1" applyAlignment="1" applyProtection="1">
      <alignment vertical="center"/>
      <protection locked="0"/>
    </xf>
    <xf numFmtId="165" fontId="93" fillId="0" borderId="6" xfId="0" applyNumberFormat="1" applyFont="1" applyFill="1" applyBorder="1" applyAlignment="1" applyProtection="1">
      <alignment vertical="center"/>
      <protection locked="0"/>
    </xf>
    <xf numFmtId="165" fontId="93" fillId="0" borderId="14" xfId="0" applyNumberFormat="1" applyFont="1" applyFill="1" applyBorder="1" applyAlignment="1" applyProtection="1">
      <alignment vertical="center"/>
      <protection locked="0"/>
    </xf>
    <xf numFmtId="2" fontId="93" fillId="0" borderId="57" xfId="0" applyNumberFormat="1" applyFont="1" applyFill="1" applyBorder="1" applyAlignment="1" applyProtection="1">
      <alignment horizontal="center" vertical="center"/>
      <protection locked="0"/>
    </xf>
    <xf numFmtId="0" fontId="93" fillId="0" borderId="8" xfId="0" applyFont="1" applyFill="1" applyBorder="1" applyAlignment="1">
      <alignment vertical="center"/>
    </xf>
    <xf numFmtId="0" fontId="93" fillId="0" borderId="65" xfId="0" applyFont="1" applyFill="1" applyBorder="1" applyAlignment="1">
      <alignment vertical="center"/>
    </xf>
    <xf numFmtId="2" fontId="93" fillId="0" borderId="45" xfId="0" applyNumberFormat="1" applyFont="1" applyFill="1" applyBorder="1" applyAlignment="1">
      <alignment vertical="center"/>
    </xf>
    <xf numFmtId="165" fontId="93" fillId="0" borderId="0" xfId="73" applyNumberFormat="1" applyFont="1" applyFill="1" applyAlignment="1" applyProtection="1">
      <alignment vertical="center"/>
      <protection locked="0"/>
    </xf>
    <xf numFmtId="165" fontId="93" fillId="7" borderId="14" xfId="73" applyNumberFormat="1" applyFont="1" applyFill="1" applyBorder="1" applyAlignment="1" applyProtection="1">
      <alignment vertical="center"/>
      <protection locked="0"/>
    </xf>
    <xf numFmtId="2" fontId="94" fillId="0" borderId="8" xfId="1" applyNumberFormat="1" applyFont="1" applyFill="1" applyBorder="1" applyAlignment="1">
      <alignment horizontal="right" vertical="center"/>
    </xf>
    <xf numFmtId="2" fontId="94" fillId="0" borderId="24" xfId="1" applyNumberFormat="1" applyFont="1" applyFill="1" applyBorder="1" applyAlignment="1">
      <alignment horizontal="right" vertical="center"/>
    </xf>
    <xf numFmtId="2" fontId="93" fillId="0" borderId="2" xfId="0" applyNumberFormat="1" applyFont="1" applyFill="1" applyBorder="1" applyAlignment="1" applyProtection="1">
      <alignment horizontal="right" vertical="center"/>
      <protection locked="0"/>
    </xf>
    <xf numFmtId="165" fontId="93" fillId="0" borderId="58" xfId="73" applyNumberFormat="1" applyFont="1" applyFill="1" applyBorder="1" applyAlignment="1" applyProtection="1">
      <alignment horizontal="right" vertical="center"/>
      <protection locked="0"/>
    </xf>
    <xf numFmtId="165" fontId="93" fillId="7" borderId="2" xfId="73" applyNumberFormat="1" applyFont="1" applyFill="1" applyBorder="1" applyAlignment="1" applyProtection="1">
      <alignment horizontal="right" vertical="center"/>
      <protection locked="0"/>
    </xf>
    <xf numFmtId="2" fontId="93" fillId="0" borderId="24" xfId="0" applyNumberFormat="1" applyFont="1" applyFill="1" applyBorder="1" applyAlignment="1" applyProtection="1">
      <alignment vertical="center"/>
      <protection locked="0"/>
    </xf>
    <xf numFmtId="165" fontId="93" fillId="0" borderId="9" xfId="0" applyNumberFormat="1" applyFont="1" applyFill="1" applyBorder="1" applyAlignment="1" applyProtection="1">
      <alignment horizontal="right" vertical="center"/>
      <protection locked="0"/>
    </xf>
    <xf numFmtId="0" fontId="93" fillId="0" borderId="2" xfId="0" applyFont="1" applyFill="1" applyBorder="1" applyAlignment="1" applyProtection="1">
      <alignment horizontal="center" vertical="center"/>
      <protection locked="0"/>
    </xf>
    <xf numFmtId="0" fontId="93" fillId="0" borderId="2" xfId="0" applyFont="1" applyFill="1" applyBorder="1" applyAlignment="1" applyProtection="1">
      <alignment vertical="center"/>
      <protection locked="0"/>
    </xf>
    <xf numFmtId="0" fontId="93" fillId="0" borderId="5" xfId="0" applyFont="1" applyFill="1" applyBorder="1" applyAlignment="1" applyProtection="1">
      <alignment horizontal="center" vertical="center"/>
      <protection locked="0"/>
    </xf>
    <xf numFmtId="0" fontId="93" fillId="0" borderId="8" xfId="0" applyFont="1" applyFill="1" applyBorder="1" applyAlignment="1" applyProtection="1">
      <alignment horizontal="center" vertical="center"/>
      <protection locked="0"/>
    </xf>
    <xf numFmtId="0" fontId="93" fillId="0" borderId="23" xfId="0" applyFont="1" applyFill="1" applyBorder="1" applyAlignment="1" applyProtection="1">
      <alignment horizontal="center" vertical="center"/>
      <protection locked="0"/>
    </xf>
    <xf numFmtId="165" fontId="93" fillId="9" borderId="2" xfId="0" applyNumberFormat="1" applyFont="1" applyFill="1" applyBorder="1" applyAlignment="1" applyProtection="1">
      <alignment vertical="center"/>
      <protection locked="0"/>
    </xf>
    <xf numFmtId="165" fontId="93" fillId="0" borderId="2" xfId="0" applyNumberFormat="1" applyFont="1" applyFill="1" applyBorder="1" applyAlignment="1" applyProtection="1">
      <alignment horizontal="right" vertical="center"/>
      <protection locked="0"/>
    </xf>
    <xf numFmtId="165" fontId="93" fillId="8" borderId="2" xfId="0" applyNumberFormat="1" applyFont="1" applyFill="1" applyBorder="1" applyAlignment="1" applyProtection="1">
      <alignment vertical="center"/>
      <protection locked="0"/>
    </xf>
    <xf numFmtId="165" fontId="93" fillId="0" borderId="58" xfId="73" applyNumberFormat="1" applyFont="1" applyFill="1" applyBorder="1" applyAlignment="1" applyProtection="1">
      <alignment vertical="center"/>
      <protection locked="0"/>
    </xf>
    <xf numFmtId="165" fontId="93" fillId="7" borderId="2" xfId="73" applyNumberFormat="1" applyFont="1" applyFill="1" applyBorder="1" applyAlignment="1" applyProtection="1">
      <alignment vertical="center"/>
      <protection locked="0"/>
    </xf>
    <xf numFmtId="165" fontId="93" fillId="0" borderId="15" xfId="0" applyNumberFormat="1" applyFont="1" applyFill="1" applyBorder="1" applyAlignment="1" applyProtection="1">
      <alignment horizontal="right" vertical="center"/>
      <protection locked="0"/>
    </xf>
    <xf numFmtId="165" fontId="93" fillId="0" borderId="3" xfId="0" applyNumberFormat="1" applyFont="1" applyFill="1" applyBorder="1" applyAlignment="1" applyProtection="1">
      <alignment horizontal="right" vertical="center"/>
      <protection locked="0"/>
    </xf>
    <xf numFmtId="2" fontId="93" fillId="0" borderId="58" xfId="0" applyNumberFormat="1" applyFont="1" applyFill="1" applyBorder="1" applyAlignment="1" applyProtection="1">
      <alignment horizontal="center" vertical="center"/>
      <protection locked="0"/>
    </xf>
    <xf numFmtId="2" fontId="93" fillId="0" borderId="24" xfId="0" applyNumberFormat="1" applyFont="1" applyFill="1" applyBorder="1" applyAlignment="1">
      <alignment vertical="center"/>
    </xf>
    <xf numFmtId="0" fontId="93" fillId="0" borderId="24" xfId="0" applyFont="1" applyFill="1" applyBorder="1" applyAlignment="1" applyProtection="1">
      <alignment horizontal="center" vertical="center"/>
      <protection locked="0"/>
    </xf>
    <xf numFmtId="165" fontId="93" fillId="0" borderId="2" xfId="0" applyNumberFormat="1" applyFont="1" applyFill="1" applyBorder="1" applyAlignment="1" applyProtection="1">
      <alignment vertical="center"/>
      <protection locked="0"/>
    </xf>
    <xf numFmtId="2" fontId="93" fillId="0" borderId="2" xfId="0" applyNumberFormat="1" applyFont="1" applyFill="1" applyBorder="1" applyAlignment="1" applyProtection="1">
      <alignment vertical="center"/>
      <protection locked="0"/>
    </xf>
    <xf numFmtId="165" fontId="93" fillId="0" borderId="9" xfId="0" applyNumberFormat="1" applyFont="1" applyFill="1" applyBorder="1" applyAlignment="1" applyProtection="1">
      <alignment vertical="center"/>
      <protection locked="0"/>
    </xf>
    <xf numFmtId="165" fontId="93" fillId="0" borderId="5" xfId="0" applyNumberFormat="1" applyFont="1" applyFill="1" applyBorder="1" applyAlignment="1" applyProtection="1">
      <alignment vertical="center"/>
      <protection locked="0"/>
    </xf>
    <xf numFmtId="17" fontId="94" fillId="0" borderId="0" xfId="0" applyNumberFormat="1" applyFont="1" applyFill="1" applyAlignment="1">
      <alignment vertical="center"/>
    </xf>
    <xf numFmtId="0" fontId="93" fillId="0" borderId="14" xfId="0" applyFont="1" applyFill="1" applyBorder="1" applyAlignment="1" applyProtection="1">
      <alignment vertical="center"/>
      <protection locked="0"/>
    </xf>
    <xf numFmtId="0" fontId="93" fillId="0" borderId="6" xfId="0" applyFont="1" applyFill="1" applyBorder="1" applyAlignment="1" applyProtection="1">
      <alignment horizontal="center" vertical="center"/>
      <protection locked="0"/>
    </xf>
    <xf numFmtId="0" fontId="93" fillId="0" borderId="28" xfId="0" applyFont="1" applyFill="1" applyBorder="1" applyAlignment="1" applyProtection="1">
      <alignment horizontal="center" vertical="center"/>
      <protection locked="0"/>
    </xf>
    <xf numFmtId="1" fontId="93" fillId="0" borderId="44" xfId="0" applyNumberFormat="1" applyFont="1" applyFill="1" applyBorder="1" applyAlignment="1">
      <alignment vertical="center"/>
    </xf>
    <xf numFmtId="1" fontId="93" fillId="0" borderId="17" xfId="0" applyNumberFormat="1" applyFont="1" applyFill="1" applyBorder="1" applyAlignment="1">
      <alignment vertical="center"/>
    </xf>
    <xf numFmtId="1" fontId="93" fillId="0" borderId="16" xfId="0" applyNumberFormat="1" applyFont="1" applyFill="1" applyBorder="1" applyAlignment="1">
      <alignment vertical="center"/>
    </xf>
    <xf numFmtId="0" fontId="93" fillId="0" borderId="10" xfId="0" applyFont="1" applyFill="1" applyBorder="1" applyAlignment="1" applyProtection="1">
      <alignment vertical="center"/>
      <protection locked="0"/>
    </xf>
    <xf numFmtId="0" fontId="93" fillId="0" borderId="31" xfId="0" applyFont="1" applyFill="1" applyBorder="1" applyAlignment="1" applyProtection="1">
      <alignment horizontal="center" vertical="center"/>
      <protection locked="0"/>
    </xf>
    <xf numFmtId="0" fontId="93" fillId="0" borderId="29" xfId="0" applyFont="1" applyFill="1" applyBorder="1" applyAlignment="1" applyProtection="1">
      <alignment horizontal="center" vertical="center"/>
      <protection locked="0"/>
    </xf>
    <xf numFmtId="165" fontId="94" fillId="9" borderId="10" xfId="0" applyNumberFormat="1" applyFont="1" applyFill="1" applyBorder="1" applyAlignment="1" applyProtection="1">
      <alignment vertical="center"/>
      <protection locked="0"/>
    </xf>
    <xf numFmtId="165" fontId="94" fillId="0" borderId="10" xfId="0" applyNumberFormat="1" applyFont="1" applyFill="1" applyBorder="1" applyAlignment="1" applyProtection="1">
      <alignment vertical="center"/>
      <protection locked="0"/>
    </xf>
    <xf numFmtId="165" fontId="94" fillId="8" borderId="10" xfId="0" applyNumberFormat="1" applyFont="1" applyFill="1" applyBorder="1" applyAlignment="1" applyProtection="1">
      <alignment vertical="center"/>
      <protection locked="0"/>
    </xf>
    <xf numFmtId="0" fontId="93" fillId="0" borderId="40" xfId="73" applyFont="1" applyFill="1" applyBorder="1" applyAlignment="1" applyProtection="1">
      <alignment vertical="center"/>
      <protection locked="0"/>
    </xf>
    <xf numFmtId="0" fontId="94" fillId="7" borderId="10" xfId="0" applyFont="1" applyFill="1" applyBorder="1" applyAlignment="1" applyProtection="1">
      <alignment vertical="center"/>
      <protection locked="0"/>
    </xf>
    <xf numFmtId="0" fontId="93" fillId="0" borderId="40" xfId="74" applyFont="1" applyFill="1" applyBorder="1" applyAlignment="1" applyProtection="1">
      <alignment vertical="center"/>
      <protection locked="0"/>
    </xf>
    <xf numFmtId="0" fontId="93" fillId="0" borderId="4" xfId="74" applyFont="1" applyFill="1" applyBorder="1" applyAlignment="1" applyProtection="1">
      <alignment vertical="center"/>
      <protection locked="0"/>
    </xf>
    <xf numFmtId="2" fontId="94" fillId="0" borderId="40" xfId="0" applyNumberFormat="1" applyFont="1" applyFill="1" applyBorder="1" applyAlignment="1" applyProtection="1">
      <alignment horizontal="center" vertical="center"/>
      <protection locked="0"/>
    </xf>
    <xf numFmtId="2" fontId="93" fillId="0" borderId="10" xfId="0" applyNumberFormat="1" applyFont="1" applyFill="1" applyBorder="1" applyAlignment="1" applyProtection="1">
      <alignment vertical="center"/>
      <protection locked="0"/>
    </xf>
    <xf numFmtId="0" fontId="93" fillId="0" borderId="12" xfId="0" applyFont="1" applyFill="1" applyBorder="1" applyAlignment="1">
      <alignment vertical="center"/>
    </xf>
    <xf numFmtId="2" fontId="93" fillId="0" borderId="12" xfId="0" applyNumberFormat="1" applyFont="1" applyFill="1" applyBorder="1" applyAlignment="1">
      <alignment vertical="center"/>
    </xf>
    <xf numFmtId="165" fontId="93" fillId="7" borderId="13" xfId="0" applyNumberFormat="1" applyFont="1" applyFill="1" applyBorder="1" applyAlignment="1" applyProtection="1">
      <alignment vertical="center"/>
      <protection locked="0"/>
    </xf>
    <xf numFmtId="165" fontId="93" fillId="0" borderId="57" xfId="74" applyNumberFormat="1" applyFont="1" applyFill="1" applyBorder="1" applyAlignment="1" applyProtection="1">
      <alignment vertical="center"/>
      <protection locked="0"/>
    </xf>
    <xf numFmtId="165" fontId="93" fillId="0" borderId="9" xfId="74" applyNumberFormat="1" applyFont="1" applyFill="1" applyBorder="1" applyAlignment="1" applyProtection="1">
      <alignment vertical="center"/>
      <protection locked="0"/>
    </xf>
    <xf numFmtId="0" fontId="93" fillId="0" borderId="2" xfId="0" applyFont="1" applyFill="1" applyBorder="1" applyAlignment="1">
      <alignment vertical="center"/>
    </xf>
    <xf numFmtId="2" fontId="93" fillId="0" borderId="2" xfId="0" applyNumberFormat="1" applyFont="1" applyFill="1" applyBorder="1" applyAlignment="1">
      <alignment vertical="center"/>
    </xf>
    <xf numFmtId="0" fontId="93" fillId="8" borderId="13" xfId="0" applyFont="1" applyFill="1" applyBorder="1" applyAlignment="1" applyProtection="1">
      <alignment vertical="center"/>
      <protection locked="0"/>
    </xf>
    <xf numFmtId="0" fontId="93" fillId="0" borderId="25" xfId="0" applyFont="1" applyFill="1" applyBorder="1" applyAlignment="1" applyProtection="1">
      <alignment horizontal="center" vertical="center"/>
      <protection locked="0"/>
    </xf>
    <xf numFmtId="165" fontId="93" fillId="7" borderId="2" xfId="0" applyNumberFormat="1" applyFont="1" applyFill="1" applyBorder="1" applyAlignment="1" applyProtection="1">
      <alignment vertical="center"/>
      <protection locked="0"/>
    </xf>
    <xf numFmtId="165" fontId="93" fillId="0" borderId="58" xfId="74" applyNumberFormat="1" applyFont="1" applyFill="1" applyBorder="1" applyAlignment="1" applyProtection="1">
      <alignment vertical="center"/>
      <protection locked="0"/>
    </xf>
    <xf numFmtId="165" fontId="93" fillId="0" borderId="5" xfId="74" applyNumberFormat="1" applyFont="1" applyFill="1" applyBorder="1" applyAlignment="1" applyProtection="1">
      <alignment vertical="center"/>
      <protection locked="0"/>
    </xf>
    <xf numFmtId="0" fontId="93" fillId="0" borderId="3" xfId="0" applyFont="1" applyFill="1" applyBorder="1" applyAlignment="1" applyProtection="1">
      <alignment vertical="center"/>
      <protection locked="0"/>
    </xf>
    <xf numFmtId="0" fontId="93" fillId="0" borderId="15" xfId="0" applyFont="1" applyFill="1" applyBorder="1" applyAlignment="1" applyProtection="1">
      <alignment horizontal="center" vertical="center"/>
      <protection locked="0"/>
    </xf>
    <xf numFmtId="0" fontId="93" fillId="0" borderId="97" xfId="0" applyFont="1" applyFill="1" applyBorder="1" applyAlignment="1" applyProtection="1">
      <alignment horizontal="center" vertical="center"/>
      <protection locked="0"/>
    </xf>
    <xf numFmtId="165" fontId="93" fillId="9" borderId="3" xfId="0" applyNumberFormat="1" applyFont="1" applyFill="1" applyBorder="1" applyAlignment="1" applyProtection="1">
      <alignment vertical="center"/>
      <protection locked="0"/>
    </xf>
    <xf numFmtId="165" fontId="93" fillId="0" borderId="3" xfId="0" applyNumberFormat="1" applyFont="1" applyFill="1" applyBorder="1" applyAlignment="1" applyProtection="1">
      <alignment vertical="center"/>
      <protection locked="0"/>
    </xf>
    <xf numFmtId="165" fontId="93" fillId="8" borderId="3" xfId="0" applyNumberFormat="1" applyFont="1" applyFill="1" applyBorder="1" applyAlignment="1" applyProtection="1">
      <alignment vertical="center"/>
      <protection locked="0"/>
    </xf>
    <xf numFmtId="165" fontId="93" fillId="7" borderId="3" xfId="0" applyNumberFormat="1" applyFont="1" applyFill="1" applyBorder="1" applyAlignment="1" applyProtection="1">
      <alignment vertical="center"/>
      <protection locked="0"/>
    </xf>
    <xf numFmtId="2" fontId="93" fillId="0" borderId="46" xfId="0" applyNumberFormat="1" applyFont="1" applyFill="1" applyBorder="1" applyAlignment="1" applyProtection="1">
      <alignment horizontal="center" vertical="center"/>
      <protection locked="0"/>
    </xf>
    <xf numFmtId="165" fontId="93" fillId="0" borderId="46" xfId="73" applyNumberFormat="1" applyFont="1" applyFill="1" applyBorder="1" applyAlignment="1" applyProtection="1">
      <alignment vertical="center"/>
      <protection locked="0"/>
    </xf>
    <xf numFmtId="165" fontId="93" fillId="7" borderId="3" xfId="73" applyNumberFormat="1" applyFont="1" applyFill="1" applyBorder="1" applyAlignment="1" applyProtection="1">
      <alignment vertical="center"/>
      <protection locked="0"/>
    </xf>
    <xf numFmtId="165" fontId="93" fillId="0" borderId="15" xfId="0" applyNumberFormat="1" applyFont="1" applyFill="1" applyBorder="1" applyAlignment="1" applyProtection="1">
      <alignment vertical="center"/>
      <protection locked="0"/>
    </xf>
    <xf numFmtId="0" fontId="93" fillId="0" borderId="97" xfId="0" applyFont="1" applyFill="1" applyBorder="1" applyAlignment="1">
      <alignment vertical="center"/>
    </xf>
    <xf numFmtId="0" fontId="93" fillId="0" borderId="98" xfId="0" applyFont="1" applyFill="1" applyBorder="1" applyAlignment="1">
      <alignment vertical="center"/>
    </xf>
    <xf numFmtId="0" fontId="93" fillId="0" borderId="96" xfId="0" applyFont="1" applyFill="1" applyBorder="1" applyAlignment="1" applyProtection="1">
      <alignment horizontal="center" vertical="center"/>
      <protection locked="0"/>
    </xf>
    <xf numFmtId="0" fontId="93" fillId="0" borderId="51" xfId="0" applyFont="1" applyFill="1" applyBorder="1" applyAlignment="1" applyProtection="1">
      <alignment horizontal="center" vertical="center"/>
      <protection locked="0"/>
    </xf>
    <xf numFmtId="2" fontId="93" fillId="0" borderId="0" xfId="1" applyNumberFormat="1" applyFont="1" applyFill="1" applyAlignment="1">
      <alignment horizontal="right" vertical="center"/>
    </xf>
    <xf numFmtId="2" fontId="93" fillId="0" borderId="3" xfId="0" applyNumberFormat="1" applyFont="1" applyFill="1" applyBorder="1" applyAlignment="1" applyProtection="1">
      <alignment horizontal="right" vertical="center"/>
      <protection locked="0"/>
    </xf>
    <xf numFmtId="0" fontId="93" fillId="0" borderId="3" xfId="0" applyFont="1" applyFill="1" applyBorder="1" applyAlignment="1">
      <alignment vertical="center"/>
    </xf>
    <xf numFmtId="2" fontId="93" fillId="0" borderId="3" xfId="0" applyNumberFormat="1" applyFont="1" applyFill="1" applyBorder="1" applyAlignment="1">
      <alignment vertical="center"/>
    </xf>
    <xf numFmtId="0" fontId="93" fillId="0" borderId="5" xfId="0" applyFont="1" applyFill="1" applyBorder="1" applyAlignment="1" applyProtection="1">
      <alignment vertical="center"/>
      <protection hidden="1"/>
    </xf>
    <xf numFmtId="0" fontId="93" fillId="0" borderId="5" xfId="0" applyFont="1" applyFill="1" applyBorder="1" applyAlignment="1" applyProtection="1">
      <alignment horizontal="center" vertical="center"/>
      <protection hidden="1"/>
    </xf>
    <xf numFmtId="2" fontId="93" fillId="0" borderId="5" xfId="1" applyNumberFormat="1" applyFont="1" applyFill="1" applyBorder="1" applyAlignment="1">
      <alignment horizontal="right" vertical="center"/>
    </xf>
    <xf numFmtId="165" fontId="93" fillId="7" borderId="3" xfId="0" applyNumberFormat="1" applyFont="1" applyFill="1" applyBorder="1" applyAlignment="1" applyProtection="1">
      <alignment horizontal="right" vertical="center"/>
      <protection locked="0"/>
    </xf>
    <xf numFmtId="165" fontId="93" fillId="0" borderId="5" xfId="0" applyNumberFormat="1" applyFont="1" applyFill="1" applyBorder="1" applyAlignment="1" applyProtection="1">
      <alignment horizontal="right" vertical="center"/>
      <protection locked="0"/>
    </xf>
    <xf numFmtId="2" fontId="93" fillId="0" borderId="5" xfId="0" applyNumberFormat="1" applyFont="1" applyFill="1" applyBorder="1" applyAlignment="1" applyProtection="1">
      <alignment horizontal="center" vertical="center"/>
      <protection locked="0"/>
    </xf>
    <xf numFmtId="0" fontId="93" fillId="0" borderId="6" xfId="0" applyFont="1" applyFill="1" applyBorder="1" applyAlignment="1" applyProtection="1">
      <alignment vertical="center"/>
      <protection hidden="1"/>
    </xf>
    <xf numFmtId="0" fontId="93" fillId="0" borderId="6" xfId="0" applyFont="1" applyFill="1" applyBorder="1" applyAlignment="1" applyProtection="1">
      <alignment horizontal="center" vertical="center"/>
      <protection hidden="1"/>
    </xf>
    <xf numFmtId="0" fontId="93" fillId="0" borderId="76" xfId="0" applyFont="1" applyFill="1" applyBorder="1" applyAlignment="1" applyProtection="1">
      <alignment horizontal="center" vertical="center"/>
      <protection locked="0"/>
    </xf>
    <xf numFmtId="165" fontId="93" fillId="7" borderId="2" xfId="0" applyNumberFormat="1" applyFont="1" applyFill="1" applyBorder="1" applyAlignment="1" applyProtection="1">
      <alignment horizontal="right" vertical="center"/>
      <protection locked="0"/>
    </xf>
    <xf numFmtId="0" fontId="93" fillId="0" borderId="16" xfId="0" applyFont="1" applyFill="1" applyBorder="1" applyAlignment="1">
      <alignment vertical="center"/>
    </xf>
    <xf numFmtId="2" fontId="93" fillId="0" borderId="16" xfId="0" applyNumberFormat="1" applyFont="1" applyFill="1" applyBorder="1" applyAlignment="1">
      <alignment vertical="center"/>
    </xf>
    <xf numFmtId="0" fontId="93" fillId="0" borderId="35" xfId="0" applyFont="1" applyFill="1" applyBorder="1" applyAlignment="1" applyProtection="1">
      <alignment vertical="center"/>
      <protection hidden="1"/>
    </xf>
    <xf numFmtId="0" fontId="93" fillId="0" borderId="35" xfId="0" applyFont="1" applyFill="1" applyBorder="1" applyAlignment="1" applyProtection="1">
      <alignment horizontal="center" vertical="center"/>
      <protection hidden="1"/>
    </xf>
    <xf numFmtId="0" fontId="93" fillId="0" borderId="99" xfId="0" applyFont="1" applyFill="1" applyBorder="1" applyAlignment="1" applyProtection="1">
      <alignment horizontal="center" vertical="center"/>
      <protection locked="0"/>
    </xf>
    <xf numFmtId="0" fontId="93" fillId="0" borderId="47" xfId="0" applyFont="1" applyFill="1" applyBorder="1" applyAlignment="1" applyProtection="1">
      <alignment horizontal="center" vertical="center"/>
      <protection locked="0"/>
    </xf>
    <xf numFmtId="165" fontId="93" fillId="9" borderId="17" xfId="0" applyNumberFormat="1" applyFont="1" applyFill="1" applyBorder="1" applyAlignment="1" applyProtection="1">
      <alignment vertical="center"/>
      <protection locked="0"/>
    </xf>
    <xf numFmtId="165" fontId="93" fillId="0" borderId="17" xfId="0" applyNumberFormat="1" applyFont="1" applyFill="1" applyBorder="1" applyAlignment="1" applyProtection="1">
      <alignment vertical="center"/>
      <protection locked="0"/>
    </xf>
    <xf numFmtId="165" fontId="93" fillId="8" borderId="17" xfId="0" applyNumberFormat="1" applyFont="1" applyFill="1" applyBorder="1" applyAlignment="1" applyProtection="1">
      <alignment vertical="center"/>
      <protection locked="0"/>
    </xf>
    <xf numFmtId="2" fontId="93" fillId="0" borderId="6" xfId="1" applyNumberFormat="1" applyFont="1" applyFill="1" applyBorder="1" applyAlignment="1">
      <alignment horizontal="right" vertical="center"/>
    </xf>
    <xf numFmtId="165" fontId="93" fillId="7" borderId="14" xfId="0" applyNumberFormat="1" applyFont="1" applyFill="1" applyBorder="1" applyAlignment="1" applyProtection="1">
      <alignment horizontal="right" vertical="center"/>
      <protection locked="0"/>
    </xf>
    <xf numFmtId="2" fontId="93" fillId="0" borderId="17" xfId="0" applyNumberFormat="1" applyFont="1" applyFill="1" applyBorder="1" applyAlignment="1" applyProtection="1">
      <alignment horizontal="right" vertical="center"/>
      <protection locked="0"/>
    </xf>
    <xf numFmtId="165" fontId="93" fillId="0" borderId="6" xfId="0" applyNumberFormat="1" applyFont="1" applyFill="1" applyBorder="1" applyAlignment="1" applyProtection="1">
      <alignment horizontal="right" vertical="center"/>
      <protection locked="0"/>
    </xf>
    <xf numFmtId="165" fontId="93" fillId="0" borderId="14" xfId="0" applyNumberFormat="1" applyFont="1" applyFill="1" applyBorder="1" applyAlignment="1" applyProtection="1">
      <alignment horizontal="right" vertical="center"/>
      <protection locked="0"/>
    </xf>
    <xf numFmtId="2" fontId="93" fillId="0" borderId="17" xfId="0" applyNumberFormat="1" applyFont="1" applyFill="1" applyBorder="1" applyAlignment="1" applyProtection="1">
      <alignment horizontal="center" vertical="center"/>
      <protection locked="0"/>
    </xf>
    <xf numFmtId="0" fontId="93" fillId="0" borderId="17" xfId="0" applyFont="1" applyFill="1" applyBorder="1" applyAlignment="1">
      <alignment vertical="center"/>
    </xf>
    <xf numFmtId="2" fontId="93" fillId="0" borderId="17" xfId="0" applyNumberFormat="1" applyFont="1" applyFill="1" applyBorder="1" applyAlignment="1">
      <alignment vertical="center"/>
    </xf>
    <xf numFmtId="164" fontId="93" fillId="0" borderId="28" xfId="0" applyNumberFormat="1" applyFont="1" applyFill="1" applyBorder="1" applyAlignment="1">
      <alignment vertical="center"/>
    </xf>
    <xf numFmtId="165" fontId="93" fillId="0" borderId="28" xfId="0" applyNumberFormat="1" applyFont="1" applyFill="1" applyBorder="1" applyAlignment="1">
      <alignment vertical="center"/>
    </xf>
    <xf numFmtId="0" fontId="93" fillId="0" borderId="17" xfId="0" applyFont="1" applyFill="1" applyBorder="1" applyAlignment="1" applyProtection="1">
      <alignment vertical="center"/>
      <protection locked="0"/>
    </xf>
    <xf numFmtId="0" fontId="93" fillId="0" borderId="16" xfId="0" applyFont="1" applyFill="1" applyBorder="1" applyAlignment="1" applyProtection="1">
      <alignment vertical="center"/>
      <protection locked="0"/>
    </xf>
    <xf numFmtId="165" fontId="94" fillId="9" borderId="16" xfId="0" applyNumberFormat="1" applyFont="1" applyFill="1" applyBorder="1" applyAlignment="1" applyProtection="1">
      <alignment vertical="center"/>
      <protection locked="0"/>
    </xf>
    <xf numFmtId="0" fontId="94" fillId="8" borderId="16" xfId="0" applyFont="1" applyFill="1" applyBorder="1" applyAlignment="1" applyProtection="1">
      <alignment vertical="center"/>
      <protection locked="0"/>
    </xf>
    <xf numFmtId="0" fontId="93" fillId="0" borderId="18" xfId="73" applyFont="1" applyFill="1" applyBorder="1" applyAlignment="1" applyProtection="1">
      <alignment vertical="center"/>
      <protection locked="0"/>
    </xf>
    <xf numFmtId="0" fontId="94" fillId="7" borderId="16" xfId="0" applyFont="1" applyFill="1" applyBorder="1" applyAlignment="1" applyProtection="1">
      <alignment vertical="center"/>
      <protection locked="0"/>
    </xf>
    <xf numFmtId="0" fontId="93" fillId="0" borderId="18" xfId="74" applyFont="1" applyFill="1" applyBorder="1" applyAlignment="1" applyProtection="1">
      <alignment vertical="center"/>
      <protection locked="0"/>
    </xf>
    <xf numFmtId="0" fontId="94" fillId="0" borderId="17" xfId="0" applyFont="1" applyFill="1" applyBorder="1" applyAlignment="1" applyProtection="1">
      <alignment vertical="center"/>
      <protection locked="0"/>
    </xf>
    <xf numFmtId="0" fontId="93" fillId="0" borderId="17" xfId="74" applyFont="1" applyFill="1" applyBorder="1" applyAlignment="1" applyProtection="1">
      <alignment vertical="center"/>
      <protection locked="0"/>
    </xf>
    <xf numFmtId="0" fontId="94" fillId="0" borderId="16" xfId="0" applyFont="1" applyFill="1" applyBorder="1" applyAlignment="1" applyProtection="1">
      <alignment vertical="center"/>
      <protection locked="0"/>
    </xf>
    <xf numFmtId="2" fontId="94" fillId="0" borderId="18" xfId="0" applyNumberFormat="1" applyFont="1" applyFill="1" applyBorder="1" applyAlignment="1" applyProtection="1">
      <alignment horizontal="center" vertical="center"/>
      <protection locked="0"/>
    </xf>
    <xf numFmtId="17" fontId="94" fillId="0" borderId="0" xfId="0" applyNumberFormat="1" applyFont="1" applyFill="1" applyAlignment="1">
      <alignment horizontal="left" vertical="center"/>
    </xf>
    <xf numFmtId="0" fontId="94" fillId="0" borderId="42" xfId="0" applyFont="1" applyFill="1" applyBorder="1" applyAlignment="1" applyProtection="1">
      <alignment vertical="center"/>
      <protection locked="0"/>
    </xf>
    <xf numFmtId="0" fontId="93" fillId="0" borderId="32" xfId="0" applyFont="1" applyFill="1" applyBorder="1" applyAlignment="1" applyProtection="1">
      <alignment horizontal="center" vertical="center"/>
      <protection locked="0"/>
    </xf>
    <xf numFmtId="0" fontId="93" fillId="0" borderId="33" xfId="0" applyFont="1" applyFill="1" applyBorder="1" applyAlignment="1" applyProtection="1">
      <alignment horizontal="center" vertical="center"/>
      <protection locked="0"/>
    </xf>
    <xf numFmtId="0" fontId="93" fillId="0" borderId="41" xfId="0" applyFont="1" applyFill="1" applyBorder="1" applyAlignment="1" applyProtection="1">
      <alignment horizontal="center" vertical="center"/>
      <protection locked="0"/>
    </xf>
    <xf numFmtId="165" fontId="93" fillId="9" borderId="39" xfId="0" applyNumberFormat="1" applyFont="1" applyFill="1" applyBorder="1" applyAlignment="1" applyProtection="1">
      <alignment vertical="center"/>
      <protection locked="0"/>
    </xf>
    <xf numFmtId="165" fontId="93" fillId="0" borderId="39" xfId="0" applyNumberFormat="1" applyFont="1" applyFill="1" applyBorder="1" applyAlignment="1" applyProtection="1">
      <alignment vertical="center"/>
      <protection locked="0"/>
    </xf>
    <xf numFmtId="165" fontId="93" fillId="8" borderId="39" xfId="0" applyNumberFormat="1" applyFont="1" applyFill="1" applyBorder="1" applyAlignment="1" applyProtection="1">
      <alignment vertical="center"/>
      <protection locked="0"/>
    </xf>
    <xf numFmtId="165" fontId="93" fillId="0" borderId="1" xfId="0" applyNumberFormat="1" applyFont="1" applyFill="1" applyBorder="1" applyAlignment="1" applyProtection="1">
      <alignment vertical="center"/>
      <protection locked="0"/>
    </xf>
    <xf numFmtId="165" fontId="93" fillId="7" borderId="39" xfId="0" applyNumberFormat="1" applyFont="1" applyFill="1" applyBorder="1" applyAlignment="1" applyProtection="1">
      <alignment vertical="center"/>
      <protection locked="0"/>
    </xf>
    <xf numFmtId="165" fontId="93" fillId="0" borderId="42" xfId="0" applyNumberFormat="1" applyFont="1" applyFill="1" applyBorder="1" applyAlignment="1" applyProtection="1">
      <alignment vertical="center"/>
      <protection locked="0"/>
    </xf>
    <xf numFmtId="2" fontId="93" fillId="0" borderId="1" xfId="0" applyNumberFormat="1" applyFont="1" applyFill="1" applyBorder="1" applyAlignment="1" applyProtection="1">
      <alignment horizontal="center" vertical="center"/>
      <protection locked="0"/>
    </xf>
    <xf numFmtId="164" fontId="93" fillId="0" borderId="39" xfId="0" applyNumberFormat="1" applyFont="1" applyFill="1" applyBorder="1" applyAlignment="1">
      <alignment horizontal="right" vertical="center"/>
    </xf>
    <xf numFmtId="2" fontId="93" fillId="0" borderId="39" xfId="0" applyNumberFormat="1" applyFont="1" applyFill="1" applyBorder="1" applyAlignment="1">
      <alignment horizontal="right" vertical="center"/>
    </xf>
    <xf numFmtId="0" fontId="93" fillId="0" borderId="0" xfId="0" applyFont="1" applyFill="1" applyAlignment="1" applyProtection="1">
      <alignment vertical="center"/>
      <protection locked="0"/>
    </xf>
    <xf numFmtId="0" fontId="96" fillId="0" borderId="40" xfId="0" applyFont="1" applyFill="1" applyBorder="1" applyAlignment="1">
      <alignment vertical="center"/>
    </xf>
    <xf numFmtId="0" fontId="94" fillId="8" borderId="10" xfId="0" applyFont="1" applyFill="1" applyBorder="1" applyAlignment="1" applyProtection="1">
      <alignment vertical="center"/>
      <protection locked="0"/>
    </xf>
    <xf numFmtId="0" fontId="93" fillId="0" borderId="13" xfId="0" applyFont="1" applyFill="1" applyBorder="1" applyAlignment="1">
      <alignment vertical="center"/>
    </xf>
    <xf numFmtId="2" fontId="93" fillId="0" borderId="13" xfId="0" applyNumberFormat="1" applyFont="1" applyFill="1" applyBorder="1" applyAlignment="1">
      <alignment vertical="center"/>
    </xf>
    <xf numFmtId="165" fontId="93" fillId="9" borderId="12" xfId="0" applyNumberFormat="1" applyFont="1" applyFill="1" applyBorder="1" applyAlignment="1" applyProtection="1">
      <alignment vertical="center"/>
      <protection locked="0"/>
    </xf>
    <xf numFmtId="165" fontId="93" fillId="0" borderId="12" xfId="0" applyNumberFormat="1" applyFont="1" applyFill="1" applyBorder="1" applyAlignment="1" applyProtection="1">
      <alignment vertical="center"/>
      <protection locked="0"/>
    </xf>
    <xf numFmtId="165" fontId="93" fillId="8" borderId="12" xfId="0" applyNumberFormat="1" applyFont="1" applyFill="1" applyBorder="1" applyAlignment="1" applyProtection="1">
      <alignment vertical="center"/>
      <protection locked="0"/>
    </xf>
    <xf numFmtId="165" fontId="93" fillId="0" borderId="58" xfId="0" applyNumberFormat="1" applyFont="1" applyFill="1" applyBorder="1" applyAlignment="1" applyProtection="1">
      <alignment horizontal="center" vertical="center"/>
      <protection locked="0"/>
    </xf>
    <xf numFmtId="166" fontId="94" fillId="0" borderId="0" xfId="0" applyNumberFormat="1" applyFont="1" applyFill="1" applyAlignment="1">
      <alignment horizontal="left" vertical="center"/>
    </xf>
    <xf numFmtId="164" fontId="93" fillId="0" borderId="2" xfId="0" applyNumberFormat="1" applyFont="1" applyFill="1" applyBorder="1" applyAlignment="1">
      <alignment vertical="center"/>
    </xf>
    <xf numFmtId="165" fontId="93" fillId="0" borderId="2" xfId="0" applyNumberFormat="1" applyFont="1" applyFill="1" applyBorder="1" applyAlignment="1">
      <alignment vertical="center"/>
    </xf>
    <xf numFmtId="165" fontId="93" fillId="9" borderId="24" xfId="0" applyNumberFormat="1" applyFont="1" applyFill="1" applyBorder="1" applyAlignment="1">
      <alignment vertical="center"/>
    </xf>
    <xf numFmtId="165" fontId="93" fillId="9" borderId="61" xfId="0" applyNumberFormat="1" applyFont="1" applyFill="1" applyBorder="1" applyAlignment="1">
      <alignment vertical="center"/>
    </xf>
    <xf numFmtId="164" fontId="93" fillId="0" borderId="10" xfId="0" applyNumberFormat="1" applyFont="1" applyFill="1" applyBorder="1" applyAlignment="1">
      <alignment horizontal="right" vertical="center"/>
    </xf>
    <xf numFmtId="2" fontId="93" fillId="0" borderId="10" xfId="0" applyNumberFormat="1" applyFont="1" applyFill="1" applyBorder="1" applyAlignment="1">
      <alignment horizontal="right" vertical="center"/>
    </xf>
    <xf numFmtId="0" fontId="93" fillId="0" borderId="9" xfId="0" applyFont="1" applyFill="1" applyBorder="1" applyAlignment="1" applyProtection="1">
      <alignment vertical="center"/>
      <protection locked="0"/>
    </xf>
    <xf numFmtId="165" fontId="93" fillId="9" borderId="16" xfId="0" applyNumberFormat="1" applyFont="1" applyFill="1" applyBorder="1" applyAlignment="1" applyProtection="1">
      <alignment vertical="center"/>
      <protection locked="0"/>
    </xf>
    <xf numFmtId="165" fontId="93" fillId="0" borderId="16" xfId="0" applyNumberFormat="1" applyFont="1" applyFill="1" applyBorder="1" applyAlignment="1" applyProtection="1">
      <alignment vertical="center"/>
      <protection locked="0"/>
    </xf>
    <xf numFmtId="165" fontId="93" fillId="8" borderId="16" xfId="0" applyNumberFormat="1" applyFont="1" applyFill="1" applyBorder="1" applyAlignment="1" applyProtection="1">
      <alignment vertical="center"/>
      <protection locked="0"/>
    </xf>
    <xf numFmtId="165" fontId="93" fillId="0" borderId="18" xfId="0" applyNumberFormat="1" applyFont="1" applyFill="1" applyBorder="1" applyAlignment="1" applyProtection="1">
      <alignment vertical="center"/>
      <protection locked="0"/>
    </xf>
    <xf numFmtId="165" fontId="93" fillId="7" borderId="16" xfId="0" applyNumberFormat="1" applyFont="1" applyFill="1" applyBorder="1" applyAlignment="1" applyProtection="1">
      <alignment vertical="center"/>
      <protection locked="0"/>
    </xf>
    <xf numFmtId="2" fontId="93" fillId="0" borderId="18" xfId="0" applyNumberFormat="1" applyFont="1" applyFill="1" applyBorder="1" applyAlignment="1" applyProtection="1">
      <alignment horizontal="center" vertical="center"/>
      <protection locked="0"/>
    </xf>
    <xf numFmtId="2" fontId="94" fillId="0" borderId="40" xfId="1" applyNumberFormat="1" applyFont="1" applyFill="1" applyBorder="1" applyAlignment="1">
      <alignment horizontal="right" vertical="center"/>
    </xf>
    <xf numFmtId="2" fontId="94" fillId="7" borderId="10" xfId="1" applyNumberFormat="1" applyFont="1" applyFill="1" applyBorder="1" applyAlignment="1">
      <alignment horizontal="right" vertical="center"/>
    </xf>
    <xf numFmtId="165" fontId="93" fillId="0" borderId="40" xfId="74" applyNumberFormat="1" applyFont="1" applyFill="1" applyBorder="1" applyAlignment="1" applyProtection="1">
      <alignment vertical="center"/>
      <protection locked="0"/>
    </xf>
    <xf numFmtId="165" fontId="93" fillId="0" borderId="4" xfId="74" applyNumberFormat="1" applyFont="1" applyFill="1" applyBorder="1" applyAlignment="1" applyProtection="1">
      <alignment vertical="center"/>
      <protection locked="0"/>
    </xf>
    <xf numFmtId="2" fontId="93" fillId="0" borderId="4" xfId="0" applyNumberFormat="1" applyFont="1" applyFill="1" applyBorder="1" applyAlignment="1" applyProtection="1">
      <alignment horizontal="center" vertical="center"/>
      <protection locked="0"/>
    </xf>
    <xf numFmtId="0" fontId="94" fillId="0" borderId="6" xfId="0" applyFont="1" applyFill="1" applyBorder="1" applyAlignment="1" applyProtection="1">
      <alignment horizontal="center" vertical="center"/>
      <protection locked="0"/>
    </xf>
    <xf numFmtId="0" fontId="93" fillId="0" borderId="14" xfId="0" applyFont="1" applyFill="1" applyBorder="1" applyAlignment="1" applyProtection="1">
      <alignment horizontal="center" vertical="center"/>
      <protection locked="0"/>
    </xf>
    <xf numFmtId="0" fontId="93" fillId="0" borderId="39" xfId="0" applyFont="1" applyFill="1" applyBorder="1" applyAlignment="1" applyProtection="1">
      <alignment horizontal="center" vertical="center"/>
      <protection locked="0"/>
    </xf>
    <xf numFmtId="165" fontId="93" fillId="9" borderId="14" xfId="0" applyNumberFormat="1" applyFont="1" applyFill="1" applyBorder="1" applyAlignment="1" applyProtection="1">
      <alignment vertical="center"/>
      <protection locked="0"/>
    </xf>
    <xf numFmtId="0" fontId="93" fillId="8" borderId="14" xfId="0" applyFont="1" applyFill="1" applyBorder="1" applyAlignment="1" applyProtection="1">
      <alignment vertical="center"/>
      <protection locked="0"/>
    </xf>
    <xf numFmtId="2" fontId="94" fillId="0" borderId="1" xfId="1" applyNumberFormat="1" applyFont="1" applyFill="1" applyBorder="1" applyAlignment="1">
      <alignment horizontal="right" vertical="center"/>
    </xf>
    <xf numFmtId="2" fontId="94" fillId="7" borderId="39" xfId="1" applyNumberFormat="1" applyFont="1" applyFill="1" applyBorder="1" applyAlignment="1">
      <alignment horizontal="right" vertical="center"/>
    </xf>
    <xf numFmtId="2" fontId="93" fillId="0" borderId="14" xfId="0" applyNumberFormat="1" applyFont="1" applyFill="1" applyBorder="1" applyAlignment="1" applyProtection="1">
      <alignment vertical="center"/>
      <protection locked="0"/>
    </xf>
    <xf numFmtId="2" fontId="93" fillId="0" borderId="0" xfId="0" applyNumberFormat="1" applyFont="1" applyFill="1" applyAlignment="1" applyProtection="1">
      <alignment vertical="center"/>
      <protection locked="0"/>
    </xf>
    <xf numFmtId="2" fontId="93" fillId="0" borderId="6" xfId="0" applyNumberFormat="1" applyFont="1" applyFill="1" applyBorder="1" applyAlignment="1" applyProtection="1">
      <alignment horizontal="center" vertical="center"/>
      <protection locked="0"/>
    </xf>
    <xf numFmtId="1" fontId="93" fillId="0" borderId="10" xfId="0" applyNumberFormat="1" applyFont="1" applyFill="1" applyBorder="1" applyAlignment="1">
      <alignment vertical="center"/>
    </xf>
    <xf numFmtId="2" fontId="93" fillId="0" borderId="10" xfId="0" applyNumberFormat="1" applyFont="1" applyFill="1" applyBorder="1" applyAlignment="1">
      <alignment vertical="center"/>
    </xf>
    <xf numFmtId="0" fontId="93" fillId="0" borderId="44" xfId="0" applyFont="1" applyFill="1" applyBorder="1" applyAlignment="1">
      <alignment horizontal="center" vertical="center"/>
    </xf>
    <xf numFmtId="0" fontId="93" fillId="0" borderId="37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65" fontId="93" fillId="9" borderId="52" xfId="0" applyNumberFormat="1" applyFont="1" applyFill="1" applyBorder="1" applyAlignment="1">
      <alignment vertical="center"/>
    </xf>
    <xf numFmtId="2" fontId="93" fillId="0" borderId="36" xfId="0" applyNumberFormat="1" applyFont="1" applyFill="1" applyBorder="1" applyAlignment="1">
      <alignment vertical="center"/>
    </xf>
    <xf numFmtId="2" fontId="93" fillId="8" borderId="52" xfId="0" applyNumberFormat="1" applyFont="1" applyFill="1" applyBorder="1" applyAlignment="1">
      <alignment vertical="center"/>
    </xf>
    <xf numFmtId="2" fontId="93" fillId="0" borderId="52" xfId="0" applyNumberFormat="1" applyFont="1" applyFill="1" applyBorder="1" applyAlignment="1">
      <alignment vertical="center"/>
    </xf>
    <xf numFmtId="2" fontId="93" fillId="0" borderId="17" xfId="0" applyNumberFormat="1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vertical="center"/>
    </xf>
    <xf numFmtId="0" fontId="95" fillId="0" borderId="10" xfId="0" applyFont="1" applyFill="1" applyBorder="1" applyAlignment="1">
      <alignment horizontal="center" vertical="center"/>
    </xf>
    <xf numFmtId="2" fontId="95" fillId="0" borderId="10" xfId="0" applyNumberFormat="1" applyFont="1" applyFill="1" applyBorder="1" applyAlignment="1">
      <alignment vertical="center"/>
    </xf>
    <xf numFmtId="165" fontId="95" fillId="9" borderId="10" xfId="0" applyNumberFormat="1" applyFont="1" applyFill="1" applyBorder="1" applyAlignment="1">
      <alignment horizontal="right" vertical="center"/>
    </xf>
    <xf numFmtId="2" fontId="95" fillId="8" borderId="10" xfId="0" applyNumberFormat="1" applyFont="1" applyFill="1" applyBorder="1" applyAlignment="1">
      <alignment vertical="center"/>
    </xf>
    <xf numFmtId="2" fontId="95" fillId="7" borderId="10" xfId="0" applyNumberFormat="1" applyFont="1" applyFill="1" applyBorder="1" applyAlignment="1">
      <alignment vertical="center"/>
    </xf>
    <xf numFmtId="165" fontId="95" fillId="0" borderId="10" xfId="0" applyNumberFormat="1" applyFont="1" applyFill="1" applyBorder="1" applyAlignment="1">
      <alignment vertical="center"/>
    </xf>
    <xf numFmtId="165" fontId="95" fillId="0" borderId="10" xfId="0" applyNumberFormat="1" applyFont="1" applyFill="1" applyBorder="1" applyAlignment="1">
      <alignment horizontal="center" vertical="center"/>
    </xf>
    <xf numFmtId="165" fontId="89" fillId="0" borderId="0" xfId="0" applyNumberFormat="1" applyFont="1" applyFill="1" applyAlignment="1">
      <alignment horizontal="right" vertical="center"/>
    </xf>
    <xf numFmtId="0" fontId="97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vertical="center"/>
    </xf>
    <xf numFmtId="0" fontId="91" fillId="0" borderId="0" xfId="0" applyFont="1" applyFill="1" applyAlignment="1">
      <alignment horizontal="center" vertical="center"/>
    </xf>
    <xf numFmtId="2" fontId="89" fillId="0" borderId="0" xfId="0" applyNumberFormat="1" applyFont="1" applyFill="1" applyAlignment="1">
      <alignment vertical="center"/>
    </xf>
    <xf numFmtId="0" fontId="89" fillId="0" borderId="0" xfId="0" applyFont="1" applyFill="1" applyAlignment="1">
      <alignment vertical="center"/>
    </xf>
    <xf numFmtId="165" fontId="91" fillId="0" borderId="0" xfId="0" applyNumberFormat="1" applyFont="1" applyFill="1" applyAlignment="1">
      <alignment vertical="center"/>
    </xf>
    <xf numFmtId="0" fontId="98" fillId="0" borderId="0" xfId="0" applyFont="1" applyFill="1" applyAlignment="1">
      <alignment vertical="center"/>
    </xf>
    <xf numFmtId="0" fontId="98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vertical="center"/>
    </xf>
    <xf numFmtId="0" fontId="92" fillId="0" borderId="0" xfId="0" applyFont="1" applyFill="1" applyAlignment="1">
      <alignment horizontal="center" vertical="center"/>
    </xf>
    <xf numFmtId="9" fontId="89" fillId="0" borderId="0" xfId="0" applyNumberFormat="1" applyFont="1" applyFill="1" applyAlignment="1">
      <alignment vertical="center"/>
    </xf>
    <xf numFmtId="0" fontId="97" fillId="0" borderId="0" xfId="0" applyFont="1" applyFill="1" applyAlignment="1">
      <alignment vertical="center"/>
    </xf>
    <xf numFmtId="165" fontId="95" fillId="0" borderId="0" xfId="0" applyNumberFormat="1" applyFont="1" applyFill="1" applyAlignment="1">
      <alignment horizontal="right" vertical="center"/>
    </xf>
    <xf numFmtId="165" fontId="91" fillId="0" borderId="0" xfId="0" applyNumberFormat="1" applyFont="1" applyFill="1" applyAlignment="1">
      <alignment horizontal="right" vertical="center"/>
    </xf>
    <xf numFmtId="0" fontId="99" fillId="0" borderId="0" xfId="0" applyFont="1" applyFill="1" applyAlignment="1">
      <alignment vertical="center"/>
    </xf>
    <xf numFmtId="0" fontId="100" fillId="0" borderId="0" xfId="0" applyFont="1" applyFill="1" applyAlignment="1">
      <alignment vertical="center"/>
    </xf>
    <xf numFmtId="0" fontId="100" fillId="0" borderId="0" xfId="0" applyFont="1" applyFill="1" applyAlignment="1">
      <alignment horizontal="center" vertical="center"/>
    </xf>
    <xf numFmtId="2" fontId="92" fillId="0" borderId="0" xfId="0" applyNumberFormat="1" applyFont="1" applyFill="1" applyAlignment="1">
      <alignment vertical="center"/>
    </xf>
    <xf numFmtId="167" fontId="89" fillId="0" borderId="0" xfId="0" applyNumberFormat="1" applyFont="1" applyFill="1" applyAlignment="1">
      <alignment vertical="center"/>
    </xf>
    <xf numFmtId="2" fontId="91" fillId="0" borderId="0" xfId="0" applyNumberFormat="1" applyFont="1" applyFill="1" applyAlignment="1">
      <alignment vertical="center"/>
    </xf>
    <xf numFmtId="0" fontId="101" fillId="0" borderId="0" xfId="0" applyFont="1" applyFill="1" applyAlignment="1">
      <alignment horizontal="center" vertical="center"/>
    </xf>
    <xf numFmtId="0" fontId="102" fillId="0" borderId="0" xfId="0" applyFont="1" applyFill="1" applyAlignment="1">
      <alignment vertical="center"/>
    </xf>
    <xf numFmtId="0" fontId="103" fillId="0" borderId="0" xfId="0" applyFont="1" applyFill="1" applyAlignment="1">
      <alignment vertical="center"/>
    </xf>
    <xf numFmtId="0" fontId="103" fillId="0" borderId="0" xfId="0" applyFont="1" applyFill="1" applyAlignment="1">
      <alignment horizontal="center" vertical="center"/>
    </xf>
    <xf numFmtId="165" fontId="102" fillId="0" borderId="0" xfId="0" applyNumberFormat="1" applyFont="1" applyFill="1" applyAlignment="1">
      <alignment horizontal="right" vertical="center"/>
    </xf>
    <xf numFmtId="165" fontId="96" fillId="0" borderId="0" xfId="0" applyNumberFormat="1" applyFont="1" applyFill="1" applyAlignment="1">
      <alignment horizontal="right" vertical="center"/>
    </xf>
    <xf numFmtId="0" fontId="96" fillId="0" borderId="0" xfId="0" applyFont="1" applyFill="1" applyAlignment="1">
      <alignment horizontal="center" vertical="center"/>
    </xf>
    <xf numFmtId="2" fontId="104" fillId="0" borderId="0" xfId="0" applyNumberFormat="1" applyFont="1" applyFill="1" applyAlignment="1">
      <alignment vertical="center"/>
    </xf>
    <xf numFmtId="0" fontId="97" fillId="10" borderId="10" xfId="0" applyFont="1" applyFill="1" applyBorder="1" applyAlignment="1">
      <alignment horizontal="center" vertical="center"/>
    </xf>
    <xf numFmtId="0" fontId="91" fillId="10" borderId="10" xfId="0" applyFont="1" applyFill="1" applyBorder="1" applyAlignment="1">
      <alignment vertical="center"/>
    </xf>
    <xf numFmtId="0" fontId="95" fillId="10" borderId="10" xfId="0" applyFont="1" applyFill="1" applyBorder="1" applyAlignment="1">
      <alignment horizontal="center" vertical="center"/>
    </xf>
    <xf numFmtId="165" fontId="95" fillId="10" borderId="10" xfId="0" applyNumberFormat="1" applyFont="1" applyFill="1" applyBorder="1" applyAlignment="1">
      <alignment horizontal="right" vertical="center"/>
    </xf>
    <xf numFmtId="2" fontId="95" fillId="10" borderId="10" xfId="0" applyNumberFormat="1" applyFont="1" applyFill="1" applyBorder="1" applyAlignment="1">
      <alignment vertical="center"/>
    </xf>
    <xf numFmtId="165" fontId="93" fillId="10" borderId="18" xfId="0" applyNumberFormat="1" applyFont="1" applyFill="1" applyBorder="1" applyAlignment="1" applyProtection="1">
      <alignment vertical="center"/>
      <protection locked="0"/>
    </xf>
    <xf numFmtId="165" fontId="93" fillId="10" borderId="10" xfId="0" applyNumberFormat="1" applyFont="1" applyFill="1" applyBorder="1" applyAlignment="1" applyProtection="1">
      <alignment vertical="center"/>
      <protection locked="0"/>
    </xf>
    <xf numFmtId="0" fontId="93" fillId="11" borderId="10" xfId="0" applyFont="1" applyFill="1" applyBorder="1" applyAlignment="1" applyProtection="1">
      <alignment horizontal="center" vertical="center"/>
      <protection locked="0"/>
    </xf>
    <xf numFmtId="0" fontId="93" fillId="11" borderId="6" xfId="0" applyFont="1" applyFill="1" applyBorder="1" applyAlignment="1" applyProtection="1">
      <alignment vertical="center"/>
      <protection locked="0"/>
    </xf>
    <xf numFmtId="0" fontId="93" fillId="11" borderId="56" xfId="0" applyFont="1" applyFill="1" applyBorder="1" applyAlignment="1" applyProtection="1">
      <alignment vertical="center"/>
      <protection locked="0"/>
    </xf>
    <xf numFmtId="0" fontId="93" fillId="11" borderId="44" xfId="0" applyFont="1" applyFill="1" applyBorder="1" applyAlignment="1" applyProtection="1">
      <alignment horizontal="center" vertical="center"/>
      <protection locked="0"/>
    </xf>
    <xf numFmtId="0" fontId="93" fillId="11" borderId="37" xfId="0" applyFont="1" applyFill="1" applyBorder="1" applyAlignment="1" applyProtection="1">
      <alignment horizontal="center" vertical="center"/>
      <protection locked="0"/>
    </xf>
    <xf numFmtId="0" fontId="93" fillId="11" borderId="38" xfId="0" applyFont="1" applyFill="1" applyBorder="1" applyAlignment="1" applyProtection="1">
      <alignment horizontal="center" vertical="center"/>
      <protection locked="0"/>
    </xf>
    <xf numFmtId="49" fontId="88" fillId="11" borderId="10" xfId="0" applyNumberFormat="1" applyFont="1" applyFill="1" applyBorder="1" applyAlignment="1" applyProtection="1">
      <alignment horizontal="center" vertical="center"/>
      <protection locked="0"/>
    </xf>
    <xf numFmtId="0" fontId="93" fillId="11" borderId="4" xfId="0" applyFont="1" applyFill="1" applyBorder="1" applyAlignment="1" applyProtection="1">
      <alignment vertical="center"/>
      <protection locked="0"/>
    </xf>
    <xf numFmtId="0" fontId="93" fillId="11" borderId="10" xfId="0" applyFont="1" applyFill="1" applyBorder="1" applyAlignment="1" applyProtection="1">
      <alignment vertical="center"/>
      <protection locked="0"/>
    </xf>
    <xf numFmtId="0" fontId="94" fillId="11" borderId="28" xfId="0" applyFont="1" applyFill="1" applyBorder="1" applyAlignment="1" applyProtection="1">
      <alignment vertical="center"/>
      <protection locked="0"/>
    </xf>
    <xf numFmtId="0" fontId="94" fillId="11" borderId="31" xfId="0" applyFont="1" applyFill="1" applyBorder="1" applyAlignment="1" applyProtection="1">
      <alignment vertical="center"/>
      <protection locked="0"/>
    </xf>
    <xf numFmtId="0" fontId="94" fillId="11" borderId="29" xfId="0" applyFont="1" applyFill="1" applyBorder="1" applyAlignment="1" applyProtection="1">
      <alignment vertical="center"/>
      <protection locked="0"/>
    </xf>
    <xf numFmtId="0" fontId="94" fillId="11" borderId="4" xfId="0" applyFont="1" applyFill="1" applyBorder="1" applyAlignment="1">
      <alignment vertical="center"/>
    </xf>
    <xf numFmtId="0" fontId="94" fillId="11" borderId="10" xfId="0" applyFont="1" applyFill="1" applyBorder="1" applyAlignment="1" applyProtection="1">
      <alignment vertical="center"/>
      <protection locked="0"/>
    </xf>
    <xf numFmtId="0" fontId="94" fillId="11" borderId="4" xfId="0" applyFont="1" applyFill="1" applyBorder="1" applyAlignment="1" applyProtection="1">
      <alignment vertical="center"/>
      <protection locked="0"/>
    </xf>
    <xf numFmtId="0" fontId="94" fillId="11" borderId="36" xfId="0" applyFont="1" applyFill="1" applyBorder="1" applyAlignment="1" applyProtection="1">
      <alignment vertical="center"/>
      <protection locked="0"/>
    </xf>
    <xf numFmtId="0" fontId="94" fillId="11" borderId="40" xfId="0" applyFont="1" applyFill="1" applyBorder="1" applyAlignment="1" applyProtection="1">
      <alignment vertical="center"/>
      <protection locked="0"/>
    </xf>
    <xf numFmtId="165" fontId="93" fillId="0" borderId="17" xfId="0" applyNumberFormat="1" applyFont="1" applyFill="1" applyBorder="1" applyAlignment="1" applyProtection="1">
      <alignment horizontal="center" vertical="center"/>
      <protection locked="0"/>
    </xf>
    <xf numFmtId="2" fontId="94" fillId="0" borderId="4" xfId="1" applyNumberFormat="1" applyFont="1" applyFill="1" applyBorder="1" applyAlignment="1">
      <alignment horizontal="center" vertical="center"/>
    </xf>
    <xf numFmtId="2" fontId="94" fillId="0" borderId="6" xfId="1" applyNumberFormat="1" applyFont="1" applyFill="1" applyBorder="1" applyAlignment="1">
      <alignment horizontal="center" vertical="center"/>
    </xf>
    <xf numFmtId="165" fontId="93" fillId="0" borderId="16" xfId="0" applyNumberFormat="1" applyFont="1" applyFill="1" applyBorder="1" applyAlignment="1" applyProtection="1">
      <alignment horizontal="center" vertical="center"/>
      <protection locked="0"/>
    </xf>
    <xf numFmtId="2" fontId="94" fillId="0" borderId="10" xfId="1" applyNumberFormat="1" applyFont="1" applyFill="1" applyBorder="1" applyAlignment="1">
      <alignment horizontal="center" vertical="center"/>
    </xf>
    <xf numFmtId="2" fontId="94" fillId="0" borderId="14" xfId="1" applyNumberFormat="1" applyFont="1" applyFill="1" applyBorder="1" applyAlignment="1">
      <alignment horizontal="center" vertical="center"/>
    </xf>
    <xf numFmtId="0" fontId="93" fillId="11" borderId="28" xfId="0" applyFont="1" applyFill="1" applyBorder="1" applyAlignment="1" applyProtection="1">
      <alignment horizontal="center" vertical="center"/>
      <protection locked="0"/>
    </xf>
    <xf numFmtId="2" fontId="93" fillId="11" borderId="28" xfId="0" applyNumberFormat="1" applyFont="1" applyFill="1" applyBorder="1" applyAlignment="1" applyProtection="1">
      <alignment horizontal="right" vertical="center"/>
      <protection locked="0"/>
    </xf>
    <xf numFmtId="165" fontId="93" fillId="11" borderId="28" xfId="0" applyNumberFormat="1" applyFont="1" applyFill="1" applyBorder="1" applyAlignment="1" applyProtection="1">
      <alignment horizontal="center" vertical="center"/>
      <protection locked="0"/>
    </xf>
    <xf numFmtId="0" fontId="93" fillId="11" borderId="28" xfId="0" applyFont="1" applyFill="1" applyBorder="1" applyAlignment="1" applyProtection="1">
      <alignment horizontal="right" vertical="center"/>
      <protection locked="0"/>
    </xf>
    <xf numFmtId="165" fontId="93" fillId="11" borderId="40" xfId="73" applyNumberFormat="1" applyFont="1" applyFill="1" applyBorder="1" applyAlignment="1" applyProtection="1">
      <alignment vertical="center"/>
      <protection locked="0"/>
    </xf>
    <xf numFmtId="165" fontId="93" fillId="11" borderId="10" xfId="73" applyNumberFormat="1" applyFont="1" applyFill="1" applyBorder="1" applyAlignment="1" applyProtection="1">
      <alignment vertical="center"/>
      <protection locked="0"/>
    </xf>
    <xf numFmtId="165" fontId="93" fillId="11" borderId="4" xfId="0" applyNumberFormat="1" applyFont="1" applyFill="1" applyBorder="1" applyAlignment="1" applyProtection="1">
      <alignment vertical="center"/>
      <protection locked="0"/>
    </xf>
    <xf numFmtId="165" fontId="93" fillId="11" borderId="10" xfId="0" applyNumberFormat="1" applyFont="1" applyFill="1" applyBorder="1" applyAlignment="1" applyProtection="1">
      <alignment vertical="center"/>
      <protection locked="0"/>
    </xf>
    <xf numFmtId="0" fontId="94" fillId="11" borderId="10" xfId="0" applyFont="1" applyFill="1" applyBorder="1" applyAlignment="1">
      <alignment vertical="center"/>
    </xf>
    <xf numFmtId="165" fontId="93" fillId="11" borderId="28" xfId="0" applyNumberFormat="1" applyFont="1" applyFill="1" applyBorder="1" applyAlignment="1" applyProtection="1">
      <alignment horizontal="right" vertical="center"/>
      <protection locked="0"/>
    </xf>
    <xf numFmtId="2" fontId="93" fillId="11" borderId="28" xfId="0" applyNumberFormat="1" applyFont="1" applyFill="1" applyBorder="1" applyAlignment="1" applyProtection="1">
      <alignment horizontal="center" vertical="center"/>
      <protection locked="0"/>
    </xf>
    <xf numFmtId="2" fontId="93" fillId="11" borderId="10" xfId="0" applyNumberFormat="1" applyFont="1" applyFill="1" applyBorder="1" applyAlignment="1" applyProtection="1">
      <alignment vertical="center"/>
      <protection locked="0"/>
    </xf>
    <xf numFmtId="165" fontId="93" fillId="11" borderId="10" xfId="0" applyNumberFormat="1" applyFont="1" applyFill="1" applyBorder="1" applyAlignment="1" applyProtection="1">
      <alignment horizontal="right" vertical="center"/>
      <protection locked="0"/>
    </xf>
    <xf numFmtId="165" fontId="93" fillId="11" borderId="40" xfId="0" applyNumberFormat="1" applyFont="1" applyFill="1" applyBorder="1" applyAlignment="1" applyProtection="1">
      <alignment vertical="center"/>
      <protection locked="0"/>
    </xf>
    <xf numFmtId="2" fontId="93" fillId="11" borderId="40" xfId="0" applyNumberFormat="1" applyFont="1" applyFill="1" applyBorder="1" applyAlignment="1" applyProtection="1">
      <alignment vertical="center"/>
      <protection locked="0"/>
    </xf>
    <xf numFmtId="2" fontId="93" fillId="11" borderId="40" xfId="0" applyNumberFormat="1" applyFont="1" applyFill="1" applyBorder="1" applyAlignment="1" applyProtection="1">
      <alignment horizontal="center" vertical="center"/>
      <protection locked="0"/>
    </xf>
    <xf numFmtId="0" fontId="94" fillId="11" borderId="10" xfId="0" applyFont="1" applyFill="1" applyBorder="1" applyAlignment="1" applyProtection="1">
      <alignment horizontal="center" vertical="center"/>
      <protection locked="0"/>
    </xf>
    <xf numFmtId="2" fontId="93" fillId="0" borderId="13" xfId="0" applyNumberFormat="1" applyFont="1" applyFill="1" applyBorder="1" applyAlignment="1" applyProtection="1">
      <alignment horizontal="center" vertical="center"/>
      <protection locked="0"/>
    </xf>
    <xf numFmtId="2" fontId="93" fillId="0" borderId="2" xfId="0" applyNumberFormat="1" applyFont="1" applyFill="1" applyBorder="1" applyAlignment="1" applyProtection="1">
      <alignment horizontal="center" vertical="center"/>
      <protection locked="0"/>
    </xf>
    <xf numFmtId="2" fontId="93" fillId="11" borderId="10" xfId="0" applyNumberFormat="1" applyFont="1" applyFill="1" applyBorder="1" applyAlignment="1" applyProtection="1">
      <alignment horizontal="center" vertical="center"/>
      <protection locked="0"/>
    </xf>
    <xf numFmtId="2" fontId="93" fillId="0" borderId="10" xfId="0" applyNumberFormat="1" applyFont="1" applyFill="1" applyBorder="1" applyAlignment="1" applyProtection="1">
      <alignment horizontal="center" vertical="center"/>
      <protection locked="0"/>
    </xf>
    <xf numFmtId="2" fontId="93" fillId="0" borderId="14" xfId="0" applyNumberFormat="1" applyFont="1" applyFill="1" applyBorder="1" applyAlignment="1" applyProtection="1">
      <alignment horizontal="center" vertical="center"/>
      <protection locked="0"/>
    </xf>
    <xf numFmtId="2" fontId="93" fillId="11" borderId="2" xfId="0" applyNumberFormat="1" applyFont="1" applyFill="1" applyBorder="1" applyAlignment="1" applyProtection="1">
      <alignment horizontal="center" vertical="center"/>
      <protection locked="0"/>
    </xf>
    <xf numFmtId="2" fontId="93" fillId="0" borderId="3" xfId="0" applyNumberFormat="1" applyFont="1" applyFill="1" applyBorder="1" applyAlignment="1" applyProtection="1">
      <alignment horizontal="center" vertical="center"/>
      <protection locked="0"/>
    </xf>
    <xf numFmtId="2" fontId="93" fillId="0" borderId="16" xfId="0" applyNumberFormat="1" applyFont="1" applyFill="1" applyBorder="1" applyAlignment="1" applyProtection="1">
      <alignment horizontal="center" vertical="center"/>
      <protection locked="0"/>
    </xf>
    <xf numFmtId="2" fontId="95" fillId="10" borderId="10" xfId="0" applyNumberFormat="1" applyFont="1" applyFill="1" applyBorder="1" applyAlignment="1">
      <alignment horizontal="center" vertical="center"/>
    </xf>
    <xf numFmtId="165" fontId="91" fillId="0" borderId="0" xfId="0" applyNumberFormat="1" applyFont="1" applyFill="1" applyAlignment="1">
      <alignment horizontal="center" vertical="center"/>
    </xf>
    <xf numFmtId="165" fontId="95" fillId="0" borderId="0" xfId="0" applyNumberFormat="1" applyFont="1" applyFill="1" applyAlignment="1">
      <alignment horizontal="center" vertical="center"/>
    </xf>
    <xf numFmtId="165" fontId="102" fillId="0" borderId="0" xfId="0" applyNumberFormat="1" applyFont="1" applyFill="1" applyAlignment="1">
      <alignment horizontal="center" vertical="center"/>
    </xf>
    <xf numFmtId="0" fontId="93" fillId="11" borderId="31" xfId="0" applyFont="1" applyFill="1" applyBorder="1" applyAlignment="1" applyProtection="1">
      <alignment horizontal="center" vertical="center"/>
      <protection locked="0"/>
    </xf>
    <xf numFmtId="0" fontId="93" fillId="11" borderId="29" xfId="0" applyFont="1" applyFill="1" applyBorder="1" applyAlignment="1" applyProtection="1">
      <alignment horizontal="center" vertical="center"/>
      <protection locked="0"/>
    </xf>
    <xf numFmtId="2" fontId="93" fillId="11" borderId="36" xfId="0" applyNumberFormat="1" applyFont="1" applyFill="1" applyBorder="1" applyAlignment="1" applyProtection="1">
      <alignment horizontal="right" vertical="center"/>
      <protection locked="0"/>
    </xf>
    <xf numFmtId="165" fontId="93" fillId="11" borderId="36" xfId="0" applyNumberFormat="1" applyFont="1" applyFill="1" applyBorder="1" applyAlignment="1" applyProtection="1">
      <alignment vertical="center"/>
      <protection locked="0"/>
    </xf>
    <xf numFmtId="2" fontId="93" fillId="11" borderId="4" xfId="0" applyNumberFormat="1" applyFont="1" applyFill="1" applyBorder="1" applyAlignment="1" applyProtection="1">
      <alignment vertical="center"/>
      <protection locked="0"/>
    </xf>
    <xf numFmtId="2" fontId="93" fillId="11" borderId="4" xfId="0" applyNumberFormat="1" applyFont="1" applyFill="1" applyBorder="1" applyAlignment="1" applyProtection="1">
      <alignment horizontal="center" vertical="center"/>
      <protection locked="0"/>
    </xf>
    <xf numFmtId="0" fontId="93" fillId="11" borderId="17" xfId="0" applyFont="1" applyFill="1" applyBorder="1" applyAlignment="1" applyProtection="1">
      <alignment horizontal="center" vertical="center"/>
      <protection locked="0"/>
    </xf>
    <xf numFmtId="0" fontId="93" fillId="11" borderId="40" xfId="0" applyFont="1" applyFill="1" applyBorder="1" applyAlignment="1" applyProtection="1">
      <alignment horizontal="center" vertical="center"/>
      <protection locked="0"/>
    </xf>
    <xf numFmtId="0" fontId="93" fillId="11" borderId="4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 applyProtection="1">
      <alignment vertical="center"/>
      <protection locked="0"/>
    </xf>
    <xf numFmtId="0" fontId="105" fillId="0" borderId="0" xfId="0" applyFont="1" applyFill="1" applyAlignment="1" applyProtection="1">
      <alignment vertical="center"/>
      <protection locked="0"/>
    </xf>
    <xf numFmtId="0" fontId="72" fillId="0" borderId="0" xfId="0" applyFont="1" applyFill="1" applyAlignment="1">
      <alignment vertical="center"/>
    </xf>
    <xf numFmtId="0" fontId="60" fillId="12" borderId="0" xfId="0" applyFont="1" applyFill="1" applyAlignment="1" applyProtection="1">
      <alignment horizontal="center" vertical="center"/>
      <protection locked="0"/>
    </xf>
    <xf numFmtId="0" fontId="72" fillId="12" borderId="0" xfId="0" applyFont="1" applyFill="1" applyAlignment="1" applyProtection="1">
      <alignment horizontal="center" vertical="center"/>
      <protection locked="0"/>
    </xf>
    <xf numFmtId="0" fontId="72" fillId="12" borderId="18" xfId="0" applyFont="1" applyFill="1" applyBorder="1" applyAlignment="1" applyProtection="1">
      <alignment horizontal="center" vertical="center"/>
      <protection locked="0"/>
    </xf>
    <xf numFmtId="0" fontId="60" fillId="12" borderId="18" xfId="0" applyFont="1" applyFill="1" applyBorder="1" applyAlignment="1" applyProtection="1">
      <alignment horizontal="right" vertical="center"/>
      <protection locked="0"/>
    </xf>
    <xf numFmtId="0" fontId="93" fillId="0" borderId="39" xfId="0" applyFont="1" applyFill="1" applyBorder="1" applyAlignment="1">
      <alignment horizontal="center" vertical="center" wrapText="1"/>
    </xf>
    <xf numFmtId="0" fontId="93" fillId="0" borderId="14" xfId="0" applyFont="1" applyFill="1" applyBorder="1" applyAlignment="1">
      <alignment horizontal="center" vertical="center" wrapText="1"/>
    </xf>
    <xf numFmtId="0" fontId="93" fillId="0" borderId="16" xfId="0" applyFont="1" applyFill="1" applyBorder="1" applyAlignment="1">
      <alignment horizontal="center" vertical="center" wrapText="1"/>
    </xf>
    <xf numFmtId="0" fontId="93" fillId="11" borderId="17" xfId="0" applyFont="1" applyFill="1" applyBorder="1" applyAlignment="1" applyProtection="1">
      <alignment horizontal="center" vertical="center"/>
      <protection locked="0"/>
    </xf>
    <xf numFmtId="0" fontId="93" fillId="11" borderId="52" xfId="0" applyFont="1" applyFill="1" applyBorder="1" applyAlignment="1" applyProtection="1">
      <alignment horizontal="center" vertical="center"/>
      <protection locked="0"/>
    </xf>
    <xf numFmtId="0" fontId="93" fillId="11" borderId="4" xfId="0" applyFont="1" applyFill="1" applyBorder="1" applyAlignment="1" applyProtection="1">
      <alignment horizontal="center" vertical="center"/>
      <protection locked="0"/>
    </xf>
    <xf numFmtId="0" fontId="93" fillId="11" borderId="36" xfId="0" applyFont="1" applyFill="1" applyBorder="1" applyAlignment="1" applyProtection="1">
      <alignment horizontal="center" vertical="center"/>
      <protection locked="0"/>
    </xf>
    <xf numFmtId="0" fontId="93" fillId="11" borderId="42" xfId="0" applyFont="1" applyFill="1" applyBorder="1" applyAlignment="1" applyProtection="1">
      <alignment horizontal="center" vertical="center" wrapText="1"/>
      <protection locked="0"/>
    </xf>
    <xf numFmtId="0" fontId="93" fillId="11" borderId="55" xfId="0" applyFont="1" applyFill="1" applyBorder="1" applyAlignment="1" applyProtection="1">
      <alignment horizontal="center" vertical="center" wrapText="1"/>
      <protection locked="0"/>
    </xf>
    <xf numFmtId="0" fontId="93" fillId="11" borderId="17" xfId="0" applyFont="1" applyFill="1" applyBorder="1" applyAlignment="1" applyProtection="1">
      <alignment horizontal="center" vertical="center" wrapText="1"/>
      <protection locked="0"/>
    </xf>
    <xf numFmtId="0" fontId="93" fillId="11" borderId="52" xfId="0" applyFont="1" applyFill="1" applyBorder="1" applyAlignment="1" applyProtection="1">
      <alignment horizontal="center" vertical="center" wrapText="1"/>
      <protection locked="0"/>
    </xf>
    <xf numFmtId="0" fontId="93" fillId="11" borderId="42" xfId="0" applyFont="1" applyFill="1" applyBorder="1" applyAlignment="1" applyProtection="1">
      <alignment horizontal="center" vertical="center"/>
      <protection locked="0"/>
    </xf>
    <xf numFmtId="0" fontId="93" fillId="11" borderId="55" xfId="0" applyFont="1" applyFill="1" applyBorder="1" applyAlignment="1" applyProtection="1">
      <alignment horizontal="center" vertical="center"/>
      <protection locked="0"/>
    </xf>
    <xf numFmtId="0" fontId="93" fillId="11" borderId="39" xfId="0" applyFont="1" applyFill="1" applyBorder="1" applyAlignment="1" applyProtection="1">
      <alignment horizontal="center" vertical="center" wrapText="1"/>
      <protection locked="0"/>
    </xf>
    <xf numFmtId="0" fontId="93" fillId="11" borderId="14" xfId="0" applyFont="1" applyFill="1" applyBorder="1" applyAlignment="1" applyProtection="1">
      <alignment horizontal="center" vertical="center" wrapText="1"/>
      <protection locked="0"/>
    </xf>
    <xf numFmtId="0" fontId="93" fillId="11" borderId="16" xfId="0" applyFont="1" applyFill="1" applyBorder="1" applyAlignment="1" applyProtection="1">
      <alignment horizontal="center" vertical="center" wrapText="1"/>
      <protection locked="0"/>
    </xf>
    <xf numFmtId="0" fontId="93" fillId="11" borderId="4" xfId="0" applyFont="1" applyFill="1" applyBorder="1" applyAlignment="1">
      <alignment horizontal="center" vertical="center"/>
    </xf>
    <xf numFmtId="0" fontId="93" fillId="11" borderId="40" xfId="0" applyFont="1" applyFill="1" applyBorder="1" applyAlignment="1">
      <alignment horizontal="center" vertical="center"/>
    </xf>
    <xf numFmtId="0" fontId="93" fillId="11" borderId="36" xfId="0" applyFont="1" applyFill="1" applyBorder="1" applyAlignment="1">
      <alignment horizontal="center" vertical="center"/>
    </xf>
    <xf numFmtId="0" fontId="93" fillId="11" borderId="1" xfId="0" applyFont="1" applyFill="1" applyBorder="1" applyAlignment="1" applyProtection="1">
      <alignment horizontal="center" vertical="center"/>
      <protection locked="0"/>
    </xf>
    <xf numFmtId="0" fontId="93" fillId="11" borderId="18" xfId="0" applyFont="1" applyFill="1" applyBorder="1" applyAlignment="1" applyProtection="1">
      <alignment horizontal="center" vertical="center"/>
      <protection locked="0"/>
    </xf>
    <xf numFmtId="0" fontId="93" fillId="0" borderId="4" xfId="0" applyFont="1" applyFill="1" applyBorder="1" applyAlignment="1">
      <alignment horizontal="center" vertical="center" wrapText="1"/>
    </xf>
    <xf numFmtId="0" fontId="93" fillId="0" borderId="36" xfId="0" applyFont="1" applyFill="1" applyBorder="1" applyAlignment="1">
      <alignment horizontal="center" vertical="center" wrapText="1"/>
    </xf>
    <xf numFmtId="0" fontId="93" fillId="11" borderId="39" xfId="0" applyFont="1" applyFill="1" applyBorder="1" applyAlignment="1" applyProtection="1">
      <alignment horizontal="center" vertical="center"/>
      <protection locked="0"/>
    </xf>
    <xf numFmtId="0" fontId="93" fillId="11" borderId="14" xfId="0" applyFont="1" applyFill="1" applyBorder="1" applyAlignment="1" applyProtection="1">
      <alignment horizontal="center" vertical="center"/>
      <protection locked="0"/>
    </xf>
    <xf numFmtId="0" fontId="93" fillId="11" borderId="16" xfId="0" applyFont="1" applyFill="1" applyBorder="1" applyAlignment="1" applyProtection="1">
      <alignment horizontal="center" vertical="center"/>
      <protection locked="0"/>
    </xf>
    <xf numFmtId="0" fontId="33" fillId="0" borderId="4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17" fontId="33" fillId="0" borderId="4" xfId="0" applyNumberFormat="1" applyFont="1" applyFill="1" applyBorder="1" applyAlignment="1">
      <alignment horizontal="center" vertical="center" wrapText="1"/>
    </xf>
    <xf numFmtId="17" fontId="33" fillId="0" borderId="36" xfId="0" applyNumberFormat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165" fontId="40" fillId="0" borderId="17" xfId="0" applyNumberFormat="1" applyFont="1" applyFill="1" applyBorder="1" applyAlignment="1">
      <alignment horizontal="center" vertical="center"/>
    </xf>
    <xf numFmtId="165" fontId="40" fillId="0" borderId="52" xfId="0" applyNumberFormat="1" applyFont="1" applyFill="1" applyBorder="1" applyAlignment="1">
      <alignment horizontal="center" vertical="center"/>
    </xf>
    <xf numFmtId="17" fontId="33" fillId="0" borderId="17" xfId="0" applyNumberFormat="1" applyFont="1" applyFill="1" applyBorder="1" applyAlignment="1">
      <alignment horizontal="center" vertical="center" wrapText="1"/>
    </xf>
    <xf numFmtId="17" fontId="33" fillId="0" borderId="52" xfId="0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76" fillId="0" borderId="4" xfId="0" applyFont="1" applyFill="1" applyBorder="1" applyAlignment="1">
      <alignment horizontal="center" vertical="center"/>
    </xf>
    <xf numFmtId="0" fontId="76" fillId="0" borderId="36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9" fillId="0" borderId="4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52" xfId="0" applyFont="1" applyBorder="1" applyAlignment="1">
      <alignment horizontal="center" vertical="center" wrapText="1"/>
    </xf>
    <xf numFmtId="0" fontId="52" fillId="0" borderId="18" xfId="0" applyFont="1" applyBorder="1" applyAlignment="1">
      <alignment vertical="center"/>
    </xf>
    <xf numFmtId="0" fontId="71" fillId="6" borderId="4" xfId="0" applyFont="1" applyFill="1" applyBorder="1" applyAlignment="1">
      <alignment horizontal="center" vertical="center"/>
    </xf>
    <xf numFmtId="0" fontId="71" fillId="6" borderId="40" xfId="0" applyFont="1" applyFill="1" applyBorder="1" applyAlignment="1">
      <alignment horizontal="center" vertical="center"/>
    </xf>
    <xf numFmtId="0" fontId="71" fillId="6" borderId="36" xfId="0" applyFont="1" applyFill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17" fontId="20" fillId="0" borderId="4" xfId="0" applyNumberFormat="1" applyFont="1" applyFill="1" applyBorder="1" applyAlignment="1">
      <alignment horizontal="center" vertical="center" wrapText="1"/>
    </xf>
    <xf numFmtId="17" fontId="20" fillId="0" borderId="40" xfId="0" applyNumberFormat="1" applyFont="1" applyFill="1" applyBorder="1" applyAlignment="1">
      <alignment horizontal="center" vertical="center" wrapText="1"/>
    </xf>
    <xf numFmtId="17" fontId="20" fillId="0" borderId="36" xfId="0" applyNumberFormat="1" applyFont="1" applyFill="1" applyBorder="1" applyAlignment="1">
      <alignment horizontal="center" vertical="center" wrapText="1"/>
    </xf>
    <xf numFmtId="17" fontId="20" fillId="0" borderId="4" xfId="0" applyNumberFormat="1" applyFont="1" applyFill="1" applyBorder="1" applyAlignment="1">
      <alignment horizontal="center" vertical="center"/>
    </xf>
    <xf numFmtId="17" fontId="20" fillId="0" borderId="40" xfId="0" applyNumberFormat="1" applyFont="1" applyFill="1" applyBorder="1" applyAlignment="1">
      <alignment horizontal="center" vertical="center"/>
    </xf>
    <xf numFmtId="17" fontId="20" fillId="0" borderId="36" xfId="0" applyNumberFormat="1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vertical="center"/>
    </xf>
    <xf numFmtId="0" fontId="20" fillId="0" borderId="36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/>
    </xf>
    <xf numFmtId="0" fontId="20" fillId="0" borderId="36" xfId="0" applyFont="1" applyFill="1" applyBorder="1" applyAlignment="1">
      <alignment horizontal="left" vertical="center"/>
    </xf>
    <xf numFmtId="1" fontId="43" fillId="0" borderId="0" xfId="0" applyNumberFormat="1" applyFont="1" applyFill="1" applyAlignment="1">
      <alignment horizontal="center" vertical="center" wrapText="1"/>
    </xf>
    <xf numFmtId="0" fontId="55" fillId="0" borderId="4" xfId="0" applyFont="1" applyFill="1" applyBorder="1" applyAlignment="1" applyProtection="1">
      <alignment horizontal="center" vertical="center"/>
      <protection locked="0"/>
    </xf>
    <xf numFmtId="0" fontId="55" fillId="0" borderId="40" xfId="0" applyFont="1" applyFill="1" applyBorder="1" applyAlignment="1" applyProtection="1">
      <alignment horizontal="center" vertical="center"/>
      <protection locked="0"/>
    </xf>
    <xf numFmtId="0" fontId="20" fillId="0" borderId="39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vertical="center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17" fontId="20" fillId="0" borderId="4" xfId="0" applyNumberFormat="1" applyFont="1" applyFill="1" applyBorder="1" applyAlignment="1">
      <alignment horizontal="left" vertical="center"/>
    </xf>
    <xf numFmtId="17" fontId="20" fillId="0" borderId="40" xfId="0" applyNumberFormat="1" applyFont="1" applyFill="1" applyBorder="1" applyAlignment="1">
      <alignment horizontal="left" vertical="center"/>
    </xf>
    <xf numFmtId="17" fontId="20" fillId="0" borderId="36" xfId="0" applyNumberFormat="1" applyFont="1" applyFill="1" applyBorder="1" applyAlignment="1">
      <alignment horizontal="left" vertical="center"/>
    </xf>
    <xf numFmtId="17" fontId="67" fillId="0" borderId="4" xfId="0" applyNumberFormat="1" applyFont="1" applyFill="1" applyBorder="1" applyAlignment="1">
      <alignment horizontal="center" vertical="center"/>
    </xf>
    <xf numFmtId="17" fontId="67" fillId="0" borderId="40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17" fontId="25" fillId="5" borderId="39" xfId="0" applyNumberFormat="1" applyFont="1" applyFill="1" applyBorder="1" applyAlignment="1">
      <alignment horizontal="center" vertical="center" wrapText="1"/>
    </xf>
    <xf numFmtId="0" fontId="0" fillId="5" borderId="16" xfId="0" applyFill="1" applyBorder="1"/>
    <xf numFmtId="0" fontId="35" fillId="0" borderId="18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25" fillId="0" borderId="4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" fontId="25" fillId="0" borderId="83" xfId="0" applyNumberFormat="1" applyFont="1" applyBorder="1" applyAlignment="1">
      <alignment horizontal="center" vertical="center" wrapText="1"/>
    </xf>
    <xf numFmtId="0" fontId="0" fillId="0" borderId="84" xfId="0" applyBorder="1"/>
    <xf numFmtId="0" fontId="25" fillId="0" borderId="85" xfId="0" applyFont="1" applyBorder="1" applyAlignment="1">
      <alignment horizontal="center" vertical="center"/>
    </xf>
    <xf numFmtId="0" fontId="0" fillId="0" borderId="86" xfId="0" applyBorder="1"/>
    <xf numFmtId="0" fontId="0" fillId="0" borderId="87" xfId="0" applyBorder="1"/>
    <xf numFmtId="0" fontId="0" fillId="0" borderId="88" xfId="0" applyBorder="1"/>
    <xf numFmtId="0" fontId="0" fillId="0" borderId="18" xfId="0" applyBorder="1"/>
    <xf numFmtId="0" fontId="0" fillId="0" borderId="89" xfId="0" applyBorder="1"/>
    <xf numFmtId="0" fontId="25" fillId="0" borderId="85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0" fillId="0" borderId="56" xfId="0" applyBorder="1"/>
    <xf numFmtId="0" fontId="0" fillId="0" borderId="52" xfId="0" applyBorder="1"/>
    <xf numFmtId="17" fontId="25" fillId="0" borderId="39" xfId="0" applyNumberFormat="1" applyFont="1" applyBorder="1" applyAlignment="1">
      <alignment horizontal="center" vertical="center" wrapText="1"/>
    </xf>
    <xf numFmtId="0" fontId="0" fillId="0" borderId="14" xfId="0" applyBorder="1"/>
    <xf numFmtId="0" fontId="0" fillId="0" borderId="16" xfId="0" applyBorder="1"/>
    <xf numFmtId="0" fontId="25" fillId="0" borderId="39" xfId="0" applyFont="1" applyBorder="1" applyAlignment="1">
      <alignment horizontal="center" vertical="center" wrapText="1"/>
    </xf>
    <xf numFmtId="17" fontId="25" fillId="5" borderId="90" xfId="0" applyNumberFormat="1" applyFont="1" applyFill="1" applyBorder="1" applyAlignment="1">
      <alignment horizontal="center" vertical="center" wrapText="1"/>
    </xf>
    <xf numFmtId="0" fontId="0" fillId="5" borderId="91" xfId="0" applyFill="1" applyBorder="1"/>
    <xf numFmtId="0" fontId="27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36" fillId="0" borderId="39" xfId="2" applyFont="1" applyBorder="1" applyAlignment="1">
      <alignment horizontal="center" vertical="center" wrapText="1"/>
    </xf>
    <xf numFmtId="0" fontId="36" fillId="0" borderId="14" xfId="2" applyFont="1" applyBorder="1" applyAlignment="1">
      <alignment horizontal="center" vertical="center" wrapText="1"/>
    </xf>
    <xf numFmtId="0" fontId="36" fillId="0" borderId="16" xfId="2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3" fillId="0" borderId="39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0" borderId="39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6" xfId="2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50" fillId="0" borderId="92" xfId="0" applyFont="1" applyBorder="1" applyAlignment="1">
      <alignment horizontal="center" wrapText="1"/>
    </xf>
    <xf numFmtId="0" fontId="50" fillId="0" borderId="93" xfId="0" applyFont="1" applyBorder="1" applyAlignment="1">
      <alignment horizontal="center" wrapText="1"/>
    </xf>
    <xf numFmtId="0" fontId="50" fillId="0" borderId="94" xfId="0" applyFont="1" applyBorder="1" applyAlignment="1">
      <alignment horizontal="center" wrapText="1"/>
    </xf>
    <xf numFmtId="0" fontId="50" fillId="0" borderId="95" xfId="0" applyFont="1" applyBorder="1" applyAlignment="1">
      <alignment horizontal="center" wrapText="1"/>
    </xf>
    <xf numFmtId="0" fontId="59" fillId="0" borderId="4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8" fillId="0" borderId="43" xfId="0" applyFont="1" applyBorder="1" applyAlignment="1">
      <alignment horizontal="center" vertical="center"/>
    </xf>
    <xf numFmtId="0" fontId="58" fillId="0" borderId="66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164" fontId="29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 vertical="center"/>
    </xf>
    <xf numFmtId="0" fontId="50" fillId="0" borderId="3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164" fontId="3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8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50" fillId="0" borderId="92" xfId="0" applyFont="1" applyBorder="1" applyAlignment="1">
      <alignment horizontal="center" vertical="center" wrapText="1"/>
    </xf>
    <xf numFmtId="0" fontId="50" fillId="0" borderId="93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/>
    </xf>
    <xf numFmtId="0" fontId="55" fillId="0" borderId="66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55" fillId="0" borderId="32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92" xfId="0" applyFont="1" applyBorder="1" applyAlignment="1">
      <alignment horizontal="center" wrapText="1"/>
    </xf>
    <xf numFmtId="0" fontId="55" fillId="0" borderId="93" xfId="0" applyFont="1" applyBorder="1" applyAlignment="1">
      <alignment horizontal="center" wrapText="1"/>
    </xf>
    <xf numFmtId="0" fontId="55" fillId="0" borderId="94" xfId="0" applyFont="1" applyBorder="1" applyAlignment="1">
      <alignment horizontal="center" wrapText="1"/>
    </xf>
    <xf numFmtId="0" fontId="55" fillId="0" borderId="95" xfId="0" applyFont="1" applyBorder="1" applyAlignment="1">
      <alignment horizontal="center" wrapText="1"/>
    </xf>
    <xf numFmtId="17" fontId="11" fillId="0" borderId="4" xfId="0" applyNumberFormat="1" applyFont="1" applyBorder="1" applyAlignment="1" applyProtection="1">
      <alignment horizontal="center" vertical="center" wrapText="1"/>
      <protection locked="0"/>
    </xf>
    <xf numFmtId="17" fontId="11" fillId="0" borderId="40" xfId="0" applyNumberFormat="1" applyFont="1" applyBorder="1" applyAlignment="1" applyProtection="1">
      <alignment horizontal="center" vertical="center" wrapText="1"/>
      <protection locked="0"/>
    </xf>
    <xf numFmtId="17" fontId="11" fillId="0" borderId="36" xfId="0" applyNumberFormat="1" applyFont="1" applyBorder="1" applyAlignment="1" applyProtection="1">
      <alignment horizontal="center" vertical="center" wrapText="1"/>
      <protection locked="0"/>
    </xf>
    <xf numFmtId="165" fontId="11" fillId="0" borderId="4" xfId="0" applyNumberFormat="1" applyFont="1" applyBorder="1" applyAlignment="1" applyProtection="1">
      <alignment horizontal="center" vertical="center" wrapText="1"/>
      <protection locked="0"/>
    </xf>
    <xf numFmtId="165" fontId="11" fillId="0" borderId="36" xfId="0" applyNumberFormat="1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Alignment="1">
      <alignment horizontal="center"/>
    </xf>
    <xf numFmtId="165" fontId="11" fillId="0" borderId="42" xfId="0" applyNumberFormat="1" applyFont="1" applyBorder="1" applyAlignment="1" applyProtection="1">
      <alignment horizontal="center" vertical="center"/>
      <protection locked="0"/>
    </xf>
    <xf numFmtId="165" fontId="11" fillId="0" borderId="55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>
      <alignment horizontal="center" vertical="center"/>
    </xf>
    <xf numFmtId="0" fontId="25" fillId="0" borderId="39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165" fontId="11" fillId="0" borderId="1" xfId="0" applyNumberFormat="1" applyFont="1" applyBorder="1" applyAlignment="1" applyProtection="1">
      <alignment horizontal="center" vertical="center"/>
      <protection locked="0"/>
    </xf>
  </cellXfs>
  <cellStyles count="76">
    <cellStyle name="Comma" xfId="1" builtinId="3"/>
    <cellStyle name="Normal" xfId="0" builtinId="0"/>
    <cellStyle name="Normal 2 10" xfId="2"/>
    <cellStyle name="Normal 2 11" xfId="3"/>
    <cellStyle name="Normal 2 12" xfId="4"/>
    <cellStyle name="Normal 2 13" xfId="5"/>
    <cellStyle name="Normal 2 14" xfId="6"/>
    <cellStyle name="Normal 2 15" xfId="7"/>
    <cellStyle name="Normal 2 16" xfId="8"/>
    <cellStyle name="Normal 2 17" xfId="9"/>
    <cellStyle name="Normal 2 18" xfId="10"/>
    <cellStyle name="Normal 2 19" xfId="11"/>
    <cellStyle name="Normal 2 2" xfId="12"/>
    <cellStyle name="Normal 2 20" xfId="13"/>
    <cellStyle name="Normal 2 21" xfId="14"/>
    <cellStyle name="Normal 2 22" xfId="15"/>
    <cellStyle name="Normal 2 23" xfId="16"/>
    <cellStyle name="Normal 2 24" xfId="17"/>
    <cellStyle name="Normal 2 25" xfId="18"/>
    <cellStyle name="Normal 2 26" xfId="19"/>
    <cellStyle name="Normal 2 27" xfId="20"/>
    <cellStyle name="Normal 2 28" xfId="21"/>
    <cellStyle name="Normal 2 29" xfId="22"/>
    <cellStyle name="Normal 2 3" xfId="23"/>
    <cellStyle name="Normal 2 30" xfId="24"/>
    <cellStyle name="Normal 2 31" xfId="25"/>
    <cellStyle name="Normal 2 32" xfId="26"/>
    <cellStyle name="Normal 2 33" xfId="27"/>
    <cellStyle name="Normal 2 34" xfId="28"/>
    <cellStyle name="Normal 2 35" xfId="29"/>
    <cellStyle name="Normal 2 36" xfId="30"/>
    <cellStyle name="Normal 2 37" xfId="31"/>
    <cellStyle name="Normal 2 38" xfId="32"/>
    <cellStyle name="Normal 2 39" xfId="33"/>
    <cellStyle name="Normal 2 4" xfId="34"/>
    <cellStyle name="Normal 2 40" xfId="35"/>
    <cellStyle name="Normal 2 41" xfId="36"/>
    <cellStyle name="Normal 2 42" xfId="37"/>
    <cellStyle name="Normal 2 43" xfId="38"/>
    <cellStyle name="Normal 2 44" xfId="39"/>
    <cellStyle name="Normal 2 45" xfId="40"/>
    <cellStyle name="Normal 2 5" xfId="41"/>
    <cellStyle name="Normal 2 6" xfId="42"/>
    <cellStyle name="Normal 2 7" xfId="43"/>
    <cellStyle name="Normal 2 8" xfId="44"/>
    <cellStyle name="Normal 2 9" xfId="45"/>
    <cellStyle name="Normal 27" xfId="46"/>
    <cellStyle name="Normal 57" xfId="47"/>
    <cellStyle name="Normal 58" xfId="48"/>
    <cellStyle name="Normal 59" xfId="49"/>
    <cellStyle name="Normal 60" xfId="50"/>
    <cellStyle name="Normal 61" xfId="51"/>
    <cellStyle name="Normal 62" xfId="52"/>
    <cellStyle name="Normal 64" xfId="53"/>
    <cellStyle name="Normal 65" xfId="54"/>
    <cellStyle name="Normal 66" xfId="55"/>
    <cellStyle name="Normal 67" xfId="56"/>
    <cellStyle name="Normal 68" xfId="57"/>
    <cellStyle name="Normal 69" xfId="58"/>
    <cellStyle name="Normal 70" xfId="59"/>
    <cellStyle name="Normal 71" xfId="60"/>
    <cellStyle name="Normal 72" xfId="61"/>
    <cellStyle name="Normal 73" xfId="62"/>
    <cellStyle name="Normal 74" xfId="63"/>
    <cellStyle name="Normal 75" xfId="64"/>
    <cellStyle name="Normal 76" xfId="65"/>
    <cellStyle name="Normal 77" xfId="66"/>
    <cellStyle name="Normal 78" xfId="67"/>
    <cellStyle name="Normal 79" xfId="68"/>
    <cellStyle name="Normal 80" xfId="69"/>
    <cellStyle name="Normal 81" xfId="70"/>
    <cellStyle name="Normal 82" xfId="71"/>
    <cellStyle name="Normal 83" xfId="72"/>
    <cellStyle name="Normal 84" xfId="73"/>
    <cellStyle name="Normal 85" xfId="74"/>
    <cellStyle name="Normal 86" xfId="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H353"/>
  <sheetViews>
    <sheetView tabSelected="1" view="pageBreakPreview" zoomScale="78" zoomScaleNormal="84" zoomScaleSheetLayoutView="78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S17" sqref="S17"/>
    </sheetView>
  </sheetViews>
  <sheetFormatPr defaultColWidth="9.28515625" defaultRowHeight="15"/>
  <cols>
    <col min="1" max="1" width="7.7109375" style="1220" customWidth="1"/>
    <col min="2" max="2" width="45.42578125" style="1220" customWidth="1"/>
    <col min="3" max="3" width="10.5703125" style="1470" customWidth="1"/>
    <col min="4" max="4" width="10" style="1220" customWidth="1"/>
    <col min="5" max="5" width="8.85546875" style="1220" customWidth="1"/>
    <col min="6" max="6" width="9.5703125" style="1220" customWidth="1"/>
    <col min="7" max="7" width="10.7109375" style="1220" customWidth="1"/>
    <col min="8" max="8" width="13.85546875" style="1220" customWidth="1"/>
    <col min="9" max="9" width="13.42578125" style="1220" customWidth="1"/>
    <col min="10" max="10" width="14.85546875" style="1220" customWidth="1"/>
    <col min="11" max="11" width="14.140625" style="1220" customWidth="1"/>
    <col min="12" max="15" width="11.7109375" style="1220" customWidth="1"/>
    <col min="16" max="17" width="13.28515625" style="1220" customWidth="1"/>
    <col min="18" max="18" width="11.7109375" style="1220" customWidth="1"/>
    <col min="19" max="19" width="12.5703125" style="1220" customWidth="1"/>
    <col min="20" max="20" width="11.7109375" style="1220" customWidth="1"/>
    <col min="21" max="21" width="11.7109375" style="1470" customWidth="1"/>
    <col min="22" max="22" width="8.140625" style="1220" customWidth="1"/>
    <col min="23" max="25" width="21.28515625" style="1220" hidden="1" customWidth="1"/>
    <col min="26" max="27" width="21.28515625" style="1220" customWidth="1"/>
    <col min="28" max="28" width="12.28515625" style="1220" customWidth="1"/>
    <col min="29" max="29" width="12.7109375" style="1220" customWidth="1"/>
    <col min="30" max="30" width="15.7109375" style="1220" customWidth="1"/>
    <col min="31" max="31" width="13.5703125" style="1220" customWidth="1"/>
    <col min="32" max="32" width="14.5703125" style="1220" customWidth="1"/>
    <col min="33" max="33" width="17.7109375" style="1220" customWidth="1"/>
    <col min="34" max="34" width="16.5703125" style="1220" customWidth="1"/>
    <col min="35" max="35" width="12.7109375" style="1220" customWidth="1"/>
    <col min="36" max="36" width="14.5703125" style="1220" customWidth="1"/>
    <col min="37" max="37" width="13.28515625" style="1220" customWidth="1"/>
    <col min="38" max="38" width="37.7109375" style="1220" customWidth="1"/>
    <col min="39" max="39" width="16.28515625" style="1220" customWidth="1"/>
    <col min="40" max="40" width="11.7109375" style="1220" customWidth="1"/>
    <col min="41" max="41" width="14.5703125" style="1220" customWidth="1"/>
    <col min="42" max="42" width="14.7109375" style="1220" customWidth="1"/>
    <col min="43" max="43" width="13.5703125" style="1220" customWidth="1"/>
    <col min="44" max="44" width="12.7109375" style="1220" customWidth="1"/>
    <col min="45" max="45" width="14" style="1220" customWidth="1"/>
    <col min="46" max="47" width="11.7109375" style="1220" customWidth="1"/>
    <col min="48" max="48" width="12.7109375" style="1220" customWidth="1"/>
    <col min="49" max="49" width="11.5703125" style="1220" customWidth="1"/>
    <col min="50" max="50" width="12.7109375" style="1220" customWidth="1"/>
    <col min="51" max="51" width="14.5703125" style="1220" customWidth="1"/>
    <col min="52" max="52" width="13.7109375" style="1220" customWidth="1"/>
    <col min="53" max="53" width="14.7109375" style="1220" customWidth="1"/>
    <col min="54" max="54" width="13.28515625" style="1220" customWidth="1"/>
    <col min="55" max="55" width="12.7109375" style="1220" customWidth="1"/>
    <col min="56" max="56" width="9.28515625" style="1220" customWidth="1"/>
    <col min="57" max="16384" width="9.28515625" style="1220"/>
  </cols>
  <sheetData>
    <row r="1" spans="1:25" s="934" customFormat="1" ht="16.5" customHeight="1">
      <c r="A1" s="1545"/>
      <c r="B1" s="1545"/>
      <c r="C1" s="1544" t="s">
        <v>403</v>
      </c>
      <c r="D1" s="1544"/>
      <c r="E1" s="1544"/>
      <c r="F1" s="1544"/>
      <c r="G1" s="1544"/>
      <c r="H1" s="1544"/>
      <c r="I1" s="1544"/>
      <c r="J1" s="1544"/>
      <c r="K1" s="1544"/>
      <c r="L1" s="1544"/>
      <c r="M1" s="1544"/>
      <c r="N1" s="1544" t="s">
        <v>402</v>
      </c>
      <c r="O1" s="1544"/>
      <c r="P1" s="1544"/>
      <c r="Q1" s="1544"/>
      <c r="R1" s="1544"/>
      <c r="S1" s="1544"/>
      <c r="T1" s="1544"/>
      <c r="U1" s="1544"/>
      <c r="V1" s="1541"/>
      <c r="W1" s="1542"/>
      <c r="X1" s="1540"/>
      <c r="Y1" s="1540"/>
    </row>
    <row r="2" spans="1:25" s="934" customFormat="1" ht="16.5" customHeight="1">
      <c r="A2" s="1545"/>
      <c r="B2" s="1545"/>
      <c r="C2" s="1544"/>
      <c r="D2" s="1544"/>
      <c r="E2" s="1544"/>
      <c r="F2" s="1544"/>
      <c r="G2" s="1544"/>
      <c r="H2" s="1544"/>
      <c r="I2" s="1544"/>
      <c r="J2" s="1544"/>
      <c r="K2" s="1544"/>
      <c r="L2" s="1544"/>
      <c r="M2" s="1544"/>
      <c r="N2" s="1544"/>
      <c r="O2" s="1544"/>
      <c r="P2" s="1544"/>
      <c r="Q2" s="1544"/>
      <c r="R2" s="1544"/>
      <c r="S2" s="1544"/>
      <c r="T2" s="1544"/>
      <c r="U2" s="1544"/>
      <c r="V2" s="1541"/>
      <c r="W2" s="1542"/>
      <c r="X2" s="1540"/>
      <c r="Y2" s="1540"/>
    </row>
    <row r="3" spans="1:25" s="934" customFormat="1" ht="12" customHeight="1" thickBot="1">
      <c r="A3" s="1546"/>
      <c r="B3" s="1546"/>
      <c r="C3" s="1547" t="s">
        <v>395</v>
      </c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 t="s">
        <v>395</v>
      </c>
      <c r="O3" s="1547"/>
      <c r="P3" s="1547"/>
      <c r="Q3" s="1547"/>
      <c r="R3" s="1547"/>
      <c r="S3" s="1547"/>
      <c r="T3" s="1547"/>
      <c r="U3" s="1547"/>
      <c r="V3" s="1540"/>
      <c r="W3" s="1541" t="s">
        <v>405</v>
      </c>
      <c r="X3" s="1540"/>
      <c r="Y3" s="1543"/>
    </row>
    <row r="4" spans="1:25" ht="12.75" customHeight="1" thickBot="1">
      <c r="A4" s="1571" t="s">
        <v>1</v>
      </c>
      <c r="B4" s="1571" t="s">
        <v>2</v>
      </c>
      <c r="C4" s="1564">
        <v>1</v>
      </c>
      <c r="D4" s="1565"/>
      <c r="E4" s="1565"/>
      <c r="F4" s="1565"/>
      <c r="G4" s="1566"/>
      <c r="H4" s="1553">
        <v>2</v>
      </c>
      <c r="I4" s="1554"/>
      <c r="J4" s="1553">
        <v>3</v>
      </c>
      <c r="K4" s="1554"/>
      <c r="L4" s="1553">
        <v>4</v>
      </c>
      <c r="M4" s="1554"/>
      <c r="N4" s="1553">
        <v>5</v>
      </c>
      <c r="O4" s="1554"/>
      <c r="P4" s="1553">
        <v>6</v>
      </c>
      <c r="Q4" s="1554"/>
      <c r="R4" s="1553">
        <v>7</v>
      </c>
      <c r="S4" s="1554"/>
      <c r="T4" s="1538">
        <v>8</v>
      </c>
      <c r="U4" s="1479">
        <v>9</v>
      </c>
      <c r="V4" s="1221"/>
      <c r="W4" s="1222" t="s">
        <v>3</v>
      </c>
      <c r="X4" s="1223" t="s">
        <v>4</v>
      </c>
      <c r="Y4" s="1548" t="s">
        <v>5</v>
      </c>
    </row>
    <row r="5" spans="1:25" ht="12.75" customHeight="1">
      <c r="A5" s="1572"/>
      <c r="B5" s="1572"/>
      <c r="C5" s="1559" t="s">
        <v>6</v>
      </c>
      <c r="D5" s="1567"/>
      <c r="E5" s="1567"/>
      <c r="F5" s="1567"/>
      <c r="G5" s="1560"/>
      <c r="H5" s="1559" t="s">
        <v>3</v>
      </c>
      <c r="I5" s="1560"/>
      <c r="J5" s="1559" t="s">
        <v>4</v>
      </c>
      <c r="K5" s="1560"/>
      <c r="L5" s="1559" t="s">
        <v>7</v>
      </c>
      <c r="M5" s="1560"/>
      <c r="N5" s="1480" t="s">
        <v>8</v>
      </c>
      <c r="O5" s="1481"/>
      <c r="P5" s="1555" t="s">
        <v>9</v>
      </c>
      <c r="Q5" s="1556"/>
      <c r="R5" s="1559" t="s">
        <v>10</v>
      </c>
      <c r="S5" s="1560"/>
      <c r="T5" s="1561" t="s">
        <v>11</v>
      </c>
      <c r="U5" s="1571" t="s">
        <v>12</v>
      </c>
      <c r="V5" s="1221"/>
      <c r="W5" s="1548" t="s">
        <v>13</v>
      </c>
      <c r="X5" s="1548" t="s">
        <v>13</v>
      </c>
      <c r="Y5" s="1549"/>
    </row>
    <row r="6" spans="1:25" ht="12.75" customHeight="1" thickBot="1">
      <c r="A6" s="1572"/>
      <c r="B6" s="1572"/>
      <c r="C6" s="1551"/>
      <c r="D6" s="1568"/>
      <c r="E6" s="1568"/>
      <c r="F6" s="1568"/>
      <c r="G6" s="1552"/>
      <c r="H6" s="1551"/>
      <c r="I6" s="1552"/>
      <c r="J6" s="1551"/>
      <c r="K6" s="1552"/>
      <c r="L6" s="1551"/>
      <c r="M6" s="1552"/>
      <c r="N6" s="1480" t="s">
        <v>14</v>
      </c>
      <c r="O6" s="1481"/>
      <c r="P6" s="1557"/>
      <c r="Q6" s="1558"/>
      <c r="R6" s="1551" t="s">
        <v>15</v>
      </c>
      <c r="S6" s="1552"/>
      <c r="T6" s="1562"/>
      <c r="U6" s="1572"/>
      <c r="V6" s="1221"/>
      <c r="W6" s="1549"/>
      <c r="X6" s="1549"/>
      <c r="Y6" s="1549"/>
    </row>
    <row r="7" spans="1:25" ht="17.25" customHeight="1" thickBot="1">
      <c r="A7" s="1573"/>
      <c r="B7" s="1573"/>
      <c r="C7" s="1537" t="s">
        <v>16</v>
      </c>
      <c r="D7" s="1482" t="s">
        <v>17</v>
      </c>
      <c r="E7" s="1483" t="s">
        <v>18</v>
      </c>
      <c r="F7" s="1483" t="s">
        <v>19</v>
      </c>
      <c r="G7" s="1484" t="s">
        <v>20</v>
      </c>
      <c r="H7" s="1485" t="s">
        <v>391</v>
      </c>
      <c r="I7" s="1485" t="s">
        <v>392</v>
      </c>
      <c r="J7" s="1485" t="s">
        <v>391</v>
      </c>
      <c r="K7" s="1485" t="s">
        <v>392</v>
      </c>
      <c r="L7" s="1485" t="s">
        <v>391</v>
      </c>
      <c r="M7" s="1485" t="s">
        <v>392</v>
      </c>
      <c r="N7" s="1485" t="s">
        <v>391</v>
      </c>
      <c r="O7" s="1485" t="s">
        <v>392</v>
      </c>
      <c r="P7" s="1485" t="s">
        <v>391</v>
      </c>
      <c r="Q7" s="1485" t="s">
        <v>392</v>
      </c>
      <c r="R7" s="1485" t="s">
        <v>391</v>
      </c>
      <c r="S7" s="1485" t="s">
        <v>392</v>
      </c>
      <c r="T7" s="1563"/>
      <c r="U7" s="1573"/>
      <c r="V7" s="1221"/>
      <c r="W7" s="1550"/>
      <c r="X7" s="1550"/>
      <c r="Y7" s="1550"/>
    </row>
    <row r="8" spans="1:25" ht="20.25" customHeight="1" thickBot="1">
      <c r="A8" s="1486" t="s">
        <v>21</v>
      </c>
      <c r="B8" s="1487" t="s">
        <v>22</v>
      </c>
      <c r="C8" s="1539"/>
      <c r="D8" s="1488"/>
      <c r="E8" s="1489"/>
      <c r="F8" s="1489"/>
      <c r="G8" s="1490"/>
      <c r="H8" s="1491"/>
      <c r="I8" s="1492"/>
      <c r="J8" s="1493"/>
      <c r="K8" s="1492"/>
      <c r="L8" s="1493"/>
      <c r="M8" s="1492"/>
      <c r="N8" s="1494"/>
      <c r="O8" s="1490"/>
      <c r="P8" s="1495"/>
      <c r="Q8" s="1493"/>
      <c r="R8" s="1493"/>
      <c r="S8" s="1492"/>
      <c r="T8" s="1495"/>
      <c r="U8" s="1518"/>
      <c r="V8" s="1232"/>
      <c r="W8" s="1233"/>
      <c r="X8" s="1234"/>
      <c r="Y8" s="1235"/>
    </row>
    <row r="9" spans="1:25" ht="17.25" customHeight="1">
      <c r="A9" s="1236">
        <v>1</v>
      </c>
      <c r="B9" s="1237" t="s">
        <v>23</v>
      </c>
      <c r="C9" s="1206">
        <v>25</v>
      </c>
      <c r="D9" s="1238">
        <v>30</v>
      </c>
      <c r="E9" s="1239">
        <v>38</v>
      </c>
      <c r="F9" s="1239">
        <v>81</v>
      </c>
      <c r="G9" s="1240">
        <v>174</v>
      </c>
      <c r="H9" s="1205">
        <v>15988.72</v>
      </c>
      <c r="I9" s="1241">
        <v>18451.53</v>
      </c>
      <c r="J9" s="1209">
        <v>6703.41</v>
      </c>
      <c r="K9" s="1242">
        <v>7362.69</v>
      </c>
      <c r="L9" s="1243">
        <v>41.925870238518151</v>
      </c>
      <c r="M9" s="1244">
        <v>39.902869843313809</v>
      </c>
      <c r="N9" s="1245">
        <v>0</v>
      </c>
      <c r="O9" s="1245">
        <v>0</v>
      </c>
      <c r="P9" s="1246">
        <v>6703.41</v>
      </c>
      <c r="Q9" s="1247">
        <v>7362.69</v>
      </c>
      <c r="R9" s="1248">
        <v>41.925870238518151</v>
      </c>
      <c r="S9" s="1249">
        <v>39.902869843313809</v>
      </c>
      <c r="T9" s="1250">
        <v>117.15</v>
      </c>
      <c r="U9" s="1519">
        <v>1.5911304156497152</v>
      </c>
      <c r="V9" s="1232"/>
      <c r="W9" s="1251"/>
      <c r="X9" s="1252"/>
      <c r="Y9" s="1253"/>
    </row>
    <row r="10" spans="1:25" ht="17.25" customHeight="1">
      <c r="A10" s="1236"/>
      <c r="B10" s="1236" t="s">
        <v>24</v>
      </c>
      <c r="C10" s="1206">
        <v>0</v>
      </c>
      <c r="D10" s="1238">
        <v>0</v>
      </c>
      <c r="E10" s="1239">
        <v>0</v>
      </c>
      <c r="F10" s="1239">
        <v>0</v>
      </c>
      <c r="G10" s="1240"/>
      <c r="H10" s="1205">
        <v>0</v>
      </c>
      <c r="I10" s="1241">
        <v>0</v>
      </c>
      <c r="J10" s="1209">
        <v>2694.74</v>
      </c>
      <c r="K10" s="1242">
        <v>1779.11</v>
      </c>
      <c r="L10" s="1254"/>
      <c r="M10" s="1255"/>
      <c r="N10" s="1248">
        <v>0</v>
      </c>
      <c r="O10" s="1248">
        <v>0</v>
      </c>
      <c r="P10" s="1246">
        <v>2694.74</v>
      </c>
      <c r="Q10" s="1247">
        <v>1779.11</v>
      </c>
      <c r="R10" s="1256" t="s">
        <v>404</v>
      </c>
      <c r="S10" s="1257" t="s">
        <v>404</v>
      </c>
      <c r="T10" s="1250">
        <v>0</v>
      </c>
      <c r="U10" s="1520">
        <v>0</v>
      </c>
      <c r="V10" s="1232"/>
      <c r="W10" s="1251"/>
      <c r="X10" s="1252"/>
      <c r="Y10" s="1253"/>
    </row>
    <row r="11" spans="1:25" ht="17.25" customHeight="1">
      <c r="A11" s="1236"/>
      <c r="B11" s="1236" t="s">
        <v>25</v>
      </c>
      <c r="C11" s="1238">
        <v>25</v>
      </c>
      <c r="D11" s="1238">
        <v>30</v>
      </c>
      <c r="E11" s="1238">
        <v>38</v>
      </c>
      <c r="F11" s="1238">
        <v>81</v>
      </c>
      <c r="G11" s="1236">
        <v>174</v>
      </c>
      <c r="H11" s="1205">
        <v>15988.72</v>
      </c>
      <c r="I11" s="1219">
        <v>18451.53</v>
      </c>
      <c r="J11" s="1206">
        <v>9398.15</v>
      </c>
      <c r="K11" s="1207">
        <v>9141.7999999999993</v>
      </c>
      <c r="L11" s="1259">
        <v>58.77987731350602</v>
      </c>
      <c r="M11" s="1260">
        <v>49.544942885495132</v>
      </c>
      <c r="N11" s="1261">
        <v>0</v>
      </c>
      <c r="O11" s="1261">
        <v>0</v>
      </c>
      <c r="P11" s="1246">
        <v>9398.15</v>
      </c>
      <c r="Q11" s="1247">
        <v>9141.7999999999993</v>
      </c>
      <c r="R11" s="1262">
        <v>58.77987731350602</v>
      </c>
      <c r="S11" s="1209">
        <v>49.544942885495132</v>
      </c>
      <c r="T11" s="1250">
        <v>117.15</v>
      </c>
      <c r="U11" s="1520">
        <v>1.2814762956966901</v>
      </c>
      <c r="V11" s="1232"/>
      <c r="W11" s="1251"/>
      <c r="X11" s="1252"/>
      <c r="Y11" s="1253"/>
    </row>
    <row r="12" spans="1:25" ht="17.25" customHeight="1">
      <c r="A12" s="1263">
        <v>2</v>
      </c>
      <c r="B12" s="1264" t="s">
        <v>26</v>
      </c>
      <c r="C12" s="1265">
        <v>13</v>
      </c>
      <c r="D12" s="1266">
        <v>39</v>
      </c>
      <c r="E12" s="1267">
        <v>37</v>
      </c>
      <c r="F12" s="1267">
        <v>34</v>
      </c>
      <c r="G12" s="1240">
        <v>123</v>
      </c>
      <c r="H12" s="1205">
        <v>8428.51</v>
      </c>
      <c r="I12" s="1268">
        <v>9170.76</v>
      </c>
      <c r="J12" s="1269">
        <v>1581.9499999999998</v>
      </c>
      <c r="K12" s="1270">
        <v>1624.76</v>
      </c>
      <c r="L12" s="1271">
        <v>18.769035096357477</v>
      </c>
      <c r="M12" s="1272">
        <v>17.716743214302848</v>
      </c>
      <c r="N12" s="1269">
        <v>0</v>
      </c>
      <c r="O12" s="1269">
        <v>0</v>
      </c>
      <c r="P12" s="1246">
        <v>1581.9499999999998</v>
      </c>
      <c r="Q12" s="1247">
        <v>1624.76</v>
      </c>
      <c r="R12" s="1273">
        <v>18.769035096357477</v>
      </c>
      <c r="S12" s="1274">
        <v>17.716743214302848</v>
      </c>
      <c r="T12" s="1275">
        <v>214.11</v>
      </c>
      <c r="U12" s="1520">
        <v>13.177946281296933</v>
      </c>
      <c r="V12" s="1232"/>
      <c r="W12" s="1251"/>
      <c r="X12" s="1252"/>
      <c r="Y12" s="1276"/>
    </row>
    <row r="13" spans="1:25" ht="17.25" customHeight="1">
      <c r="A13" s="1263"/>
      <c r="B13" s="1236" t="s">
        <v>24</v>
      </c>
      <c r="C13" s="1206">
        <v>0</v>
      </c>
      <c r="D13" s="1266">
        <v>0</v>
      </c>
      <c r="E13" s="1267">
        <v>0</v>
      </c>
      <c r="F13" s="1267">
        <v>0</v>
      </c>
      <c r="G13" s="1277"/>
      <c r="H13" s="1205">
        <v>0</v>
      </c>
      <c r="I13" s="1268">
        <v>0</v>
      </c>
      <c r="J13" s="1269">
        <v>698.52</v>
      </c>
      <c r="K13" s="1270">
        <v>576</v>
      </c>
      <c r="L13" s="1271"/>
      <c r="M13" s="1272"/>
      <c r="N13" s="1278">
        <v>0</v>
      </c>
      <c r="O13" s="1278">
        <v>0</v>
      </c>
      <c r="P13" s="1246">
        <v>698.52</v>
      </c>
      <c r="Q13" s="1247">
        <v>576</v>
      </c>
      <c r="R13" s="1256" t="s">
        <v>404</v>
      </c>
      <c r="S13" s="1257" t="s">
        <v>404</v>
      </c>
      <c r="T13" s="1275">
        <v>0</v>
      </c>
      <c r="U13" s="1520">
        <v>0</v>
      </c>
      <c r="V13" s="1232"/>
      <c r="W13" s="1251"/>
      <c r="X13" s="1252"/>
      <c r="Y13" s="1276"/>
    </row>
    <row r="14" spans="1:25" ht="17.25" customHeight="1">
      <c r="A14" s="1263"/>
      <c r="B14" s="1236" t="s">
        <v>25</v>
      </c>
      <c r="C14" s="1266">
        <v>13</v>
      </c>
      <c r="D14" s="1266">
        <v>39</v>
      </c>
      <c r="E14" s="1266">
        <v>37</v>
      </c>
      <c r="F14" s="1266">
        <v>34</v>
      </c>
      <c r="G14" s="1263">
        <v>123</v>
      </c>
      <c r="H14" s="1205">
        <v>8428.51</v>
      </c>
      <c r="I14" s="1219">
        <v>9170.76</v>
      </c>
      <c r="J14" s="1206">
        <v>2280.4699999999998</v>
      </c>
      <c r="K14" s="1207">
        <v>2200.7600000000002</v>
      </c>
      <c r="L14" s="1271">
        <v>27.056620921135522</v>
      </c>
      <c r="M14" s="1272">
        <v>23.997574901098712</v>
      </c>
      <c r="N14" s="1279">
        <v>0</v>
      </c>
      <c r="O14" s="1279">
        <v>0</v>
      </c>
      <c r="P14" s="1246">
        <v>2280.4699999999998</v>
      </c>
      <c r="Q14" s="1247">
        <v>2200.7600000000002</v>
      </c>
      <c r="R14" s="1280">
        <v>27.056620921135522</v>
      </c>
      <c r="S14" s="1245">
        <v>23.997574901098712</v>
      </c>
      <c r="T14" s="1275">
        <v>214.11</v>
      </c>
      <c r="U14" s="1520">
        <v>9.7289118304585678</v>
      </c>
      <c r="V14" s="1232"/>
      <c r="W14" s="1251"/>
      <c r="X14" s="1252"/>
      <c r="Y14" s="1276"/>
    </row>
    <row r="15" spans="1:25" ht="17.25" customHeight="1">
      <c r="A15" s="1263">
        <v>3</v>
      </c>
      <c r="B15" s="1264" t="s">
        <v>27</v>
      </c>
      <c r="C15" s="1265">
        <v>3</v>
      </c>
      <c r="D15" s="1266">
        <v>9</v>
      </c>
      <c r="E15" s="1267">
        <v>4</v>
      </c>
      <c r="F15" s="1267">
        <v>4</v>
      </c>
      <c r="G15" s="1240">
        <v>20</v>
      </c>
      <c r="H15" s="1205">
        <v>692.42</v>
      </c>
      <c r="I15" s="1268">
        <v>744.57</v>
      </c>
      <c r="J15" s="1269">
        <v>186.65</v>
      </c>
      <c r="K15" s="1270">
        <v>241.61</v>
      </c>
      <c r="L15" s="1271">
        <v>26.956182663701224</v>
      </c>
      <c r="M15" s="1272">
        <v>32.449601783579787</v>
      </c>
      <c r="N15" s="1269">
        <v>0</v>
      </c>
      <c r="O15" s="1269">
        <v>0</v>
      </c>
      <c r="P15" s="1246">
        <v>186.65</v>
      </c>
      <c r="Q15" s="1247">
        <v>241.61</v>
      </c>
      <c r="R15" s="1281">
        <v>26.956182663701224</v>
      </c>
      <c r="S15" s="1278">
        <v>32.449601783579787</v>
      </c>
      <c r="T15" s="1275">
        <v>19.010000000000002</v>
      </c>
      <c r="U15" s="1520">
        <v>7.8680518190472251</v>
      </c>
      <c r="V15" s="1232"/>
      <c r="W15" s="1251"/>
      <c r="X15" s="1252"/>
      <c r="Y15" s="1276"/>
    </row>
    <row r="16" spans="1:25" ht="17.25" customHeight="1">
      <c r="A16" s="1263">
        <v>4</v>
      </c>
      <c r="B16" s="1264" t="s">
        <v>28</v>
      </c>
      <c r="C16" s="1265">
        <v>1</v>
      </c>
      <c r="D16" s="1266">
        <v>5</v>
      </c>
      <c r="E16" s="1267">
        <v>9</v>
      </c>
      <c r="F16" s="1267">
        <v>2</v>
      </c>
      <c r="G16" s="1240">
        <v>17</v>
      </c>
      <c r="H16" s="1205">
        <v>781.91</v>
      </c>
      <c r="I16" s="1268">
        <v>840.18</v>
      </c>
      <c r="J16" s="1269">
        <v>137.02000000000001</v>
      </c>
      <c r="K16" s="1270">
        <v>175.14</v>
      </c>
      <c r="L16" s="1271">
        <v>17.523755930989502</v>
      </c>
      <c r="M16" s="1272">
        <v>20.845533100049991</v>
      </c>
      <c r="N16" s="1269">
        <v>0</v>
      </c>
      <c r="O16" s="1269">
        <v>0</v>
      </c>
      <c r="P16" s="1246">
        <v>137.02000000000001</v>
      </c>
      <c r="Q16" s="1247">
        <v>175.14</v>
      </c>
      <c r="R16" s="1281">
        <v>17.523755930989502</v>
      </c>
      <c r="S16" s="1278">
        <v>20.845533100049991</v>
      </c>
      <c r="T16" s="1275">
        <v>32.65</v>
      </c>
      <c r="U16" s="1520">
        <v>18.642229073883751</v>
      </c>
      <c r="V16" s="1232"/>
      <c r="W16" s="1251"/>
      <c r="X16" s="1252"/>
      <c r="Y16" s="1276"/>
    </row>
    <row r="17" spans="1:25" ht="17.25" customHeight="1">
      <c r="A17" s="1263">
        <v>5</v>
      </c>
      <c r="B17" s="1264" t="s">
        <v>29</v>
      </c>
      <c r="C17" s="1265">
        <v>4</v>
      </c>
      <c r="D17" s="1266">
        <v>17</v>
      </c>
      <c r="E17" s="1267">
        <v>11</v>
      </c>
      <c r="F17" s="1267">
        <v>6</v>
      </c>
      <c r="G17" s="1240">
        <v>38</v>
      </c>
      <c r="H17" s="1205">
        <v>987.83</v>
      </c>
      <c r="I17" s="1268">
        <v>1306.42</v>
      </c>
      <c r="J17" s="1269">
        <v>775.51</v>
      </c>
      <c r="K17" s="1270">
        <v>757.29</v>
      </c>
      <c r="L17" s="1271">
        <v>78.506423169978632</v>
      </c>
      <c r="M17" s="1272">
        <v>57.966810061082953</v>
      </c>
      <c r="N17" s="1269">
        <v>0</v>
      </c>
      <c r="O17" s="1269">
        <v>0</v>
      </c>
      <c r="P17" s="1246">
        <v>775.51</v>
      </c>
      <c r="Q17" s="1247">
        <v>757.29</v>
      </c>
      <c r="R17" s="1281">
        <v>78.506423169978632</v>
      </c>
      <c r="S17" s="1278">
        <v>57.966810061082953</v>
      </c>
      <c r="T17" s="1275">
        <v>95.28</v>
      </c>
      <c r="U17" s="1520">
        <v>12.581705819435092</v>
      </c>
      <c r="V17" s="1232"/>
      <c r="W17" s="1251"/>
      <c r="X17" s="1252"/>
      <c r="Y17" s="1276"/>
    </row>
    <row r="18" spans="1:25" ht="17.25" customHeight="1">
      <c r="A18" s="1263">
        <v>6</v>
      </c>
      <c r="B18" s="1264" t="s">
        <v>30</v>
      </c>
      <c r="C18" s="1265">
        <v>1</v>
      </c>
      <c r="D18" s="1266">
        <v>8</v>
      </c>
      <c r="E18" s="1267">
        <v>4</v>
      </c>
      <c r="F18" s="1267">
        <v>3</v>
      </c>
      <c r="G18" s="1240">
        <v>16</v>
      </c>
      <c r="H18" s="1205">
        <v>412.57</v>
      </c>
      <c r="I18" s="1268">
        <v>453.04</v>
      </c>
      <c r="J18" s="1269">
        <v>184.2</v>
      </c>
      <c r="K18" s="1270">
        <v>177.62</v>
      </c>
      <c r="L18" s="1271">
        <v>44.646968999200134</v>
      </c>
      <c r="M18" s="1272">
        <v>39.206251103655305</v>
      </c>
      <c r="N18" s="1269">
        <v>0</v>
      </c>
      <c r="O18" s="1269">
        <v>0</v>
      </c>
      <c r="P18" s="1246">
        <v>184.2</v>
      </c>
      <c r="Q18" s="1247">
        <v>177.62</v>
      </c>
      <c r="R18" s="1281">
        <v>44.646968999200134</v>
      </c>
      <c r="S18" s="1278">
        <v>39.206251103655305</v>
      </c>
      <c r="T18" s="1275">
        <v>59.94</v>
      </c>
      <c r="U18" s="1520">
        <v>33.746199752280148</v>
      </c>
      <c r="V18" s="1282"/>
      <c r="W18" s="1251"/>
      <c r="X18" s="1252"/>
      <c r="Y18" s="1276"/>
    </row>
    <row r="19" spans="1:25" ht="17.25" customHeight="1">
      <c r="A19" s="1263">
        <v>7</v>
      </c>
      <c r="B19" s="1264" t="s">
        <v>31</v>
      </c>
      <c r="C19" s="1265">
        <v>3</v>
      </c>
      <c r="D19" s="1266">
        <v>7</v>
      </c>
      <c r="E19" s="1267">
        <v>2</v>
      </c>
      <c r="F19" s="1267">
        <v>1</v>
      </c>
      <c r="G19" s="1240">
        <v>13</v>
      </c>
      <c r="H19" s="1205">
        <v>532.56999999999994</v>
      </c>
      <c r="I19" s="1268">
        <v>530.49</v>
      </c>
      <c r="J19" s="1269">
        <v>114.22</v>
      </c>
      <c r="K19" s="1270">
        <v>133.9</v>
      </c>
      <c r="L19" s="1271">
        <v>21.446945941378601</v>
      </c>
      <c r="M19" s="1272">
        <v>25.240815095477764</v>
      </c>
      <c r="N19" s="1269">
        <v>0</v>
      </c>
      <c r="O19" s="1269">
        <v>0</v>
      </c>
      <c r="P19" s="1246">
        <v>114.22</v>
      </c>
      <c r="Q19" s="1247">
        <v>133.9</v>
      </c>
      <c r="R19" s="1281">
        <v>21.446945941378601</v>
      </c>
      <c r="S19" s="1278">
        <v>25.240815095477764</v>
      </c>
      <c r="T19" s="1275">
        <v>24.21</v>
      </c>
      <c r="U19" s="1520">
        <v>18.0806572068708</v>
      </c>
      <c r="V19" s="1282"/>
      <c r="W19" s="1251" t="e">
        <v>#REF!</v>
      </c>
      <c r="X19" s="1252"/>
      <c r="Y19" s="1276"/>
    </row>
    <row r="20" spans="1:25" ht="17.25" customHeight="1">
      <c r="A20" s="1263">
        <v>8</v>
      </c>
      <c r="B20" s="1264" t="s">
        <v>32</v>
      </c>
      <c r="C20" s="1265">
        <v>1</v>
      </c>
      <c r="D20" s="1266">
        <v>8</v>
      </c>
      <c r="E20" s="1267">
        <v>10</v>
      </c>
      <c r="F20" s="1267">
        <v>2</v>
      </c>
      <c r="G20" s="1240">
        <v>21</v>
      </c>
      <c r="H20" s="1205">
        <v>743.82999999999993</v>
      </c>
      <c r="I20" s="1268">
        <v>784.22</v>
      </c>
      <c r="J20" s="1269">
        <v>293.66000000000003</v>
      </c>
      <c r="K20" s="1270">
        <v>279.32</v>
      </c>
      <c r="L20" s="1271">
        <v>39.47945094981381</v>
      </c>
      <c r="M20" s="1272">
        <v>35.6175562979776</v>
      </c>
      <c r="N20" s="1269">
        <v>0</v>
      </c>
      <c r="O20" s="1269">
        <v>0</v>
      </c>
      <c r="P20" s="1246">
        <v>293.66000000000003</v>
      </c>
      <c r="Q20" s="1247">
        <v>279.32</v>
      </c>
      <c r="R20" s="1281">
        <v>39.47945094981381</v>
      </c>
      <c r="S20" s="1278">
        <v>35.6175562979776</v>
      </c>
      <c r="T20" s="1275">
        <v>27.42</v>
      </c>
      <c r="U20" s="1520">
        <v>9.8166976944006876</v>
      </c>
      <c r="V20" s="1282"/>
      <c r="W20" s="1251"/>
      <c r="X20" s="1252"/>
      <c r="Y20" s="1276"/>
    </row>
    <row r="21" spans="1:25" ht="17.25" customHeight="1">
      <c r="A21" s="1263">
        <v>9</v>
      </c>
      <c r="B21" s="1264" t="s">
        <v>33</v>
      </c>
      <c r="C21" s="1265">
        <v>2</v>
      </c>
      <c r="D21" s="1266">
        <v>5</v>
      </c>
      <c r="E21" s="1267">
        <v>2</v>
      </c>
      <c r="F21" s="1267">
        <v>2</v>
      </c>
      <c r="G21" s="1240">
        <v>11</v>
      </c>
      <c r="H21" s="1205">
        <v>480.26</v>
      </c>
      <c r="I21" s="1268">
        <v>526.47</v>
      </c>
      <c r="J21" s="1269">
        <v>218.79</v>
      </c>
      <c r="K21" s="1270">
        <v>223.65</v>
      </c>
      <c r="L21" s="1271">
        <v>45.556573522675215</v>
      </c>
      <c r="M21" s="1272">
        <v>42.481053051455923</v>
      </c>
      <c r="N21" s="1269">
        <v>0</v>
      </c>
      <c r="O21" s="1269">
        <v>0</v>
      </c>
      <c r="P21" s="1246">
        <v>218.79</v>
      </c>
      <c r="Q21" s="1247">
        <v>223.65</v>
      </c>
      <c r="R21" s="1281">
        <v>45.556573522675215</v>
      </c>
      <c r="S21" s="1278">
        <v>42.481053051455923</v>
      </c>
      <c r="T21" s="1275">
        <v>129.35</v>
      </c>
      <c r="U21" s="1520">
        <v>57.835904314777551</v>
      </c>
      <c r="V21" s="1282"/>
      <c r="W21" s="1251"/>
      <c r="X21" s="1252"/>
      <c r="Y21" s="1276"/>
    </row>
    <row r="22" spans="1:25" ht="17.25" customHeight="1">
      <c r="A22" s="1263">
        <v>10</v>
      </c>
      <c r="B22" s="1264" t="s">
        <v>34</v>
      </c>
      <c r="C22" s="1265">
        <v>1</v>
      </c>
      <c r="D22" s="1266">
        <v>2</v>
      </c>
      <c r="E22" s="1267">
        <v>1</v>
      </c>
      <c r="F22" s="1267">
        <v>0</v>
      </c>
      <c r="G22" s="1240">
        <v>4</v>
      </c>
      <c r="H22" s="1205">
        <v>63.97</v>
      </c>
      <c r="I22" s="1268">
        <v>69.88</v>
      </c>
      <c r="J22" s="1269">
        <v>21.8</v>
      </c>
      <c r="K22" s="1270">
        <v>21.56</v>
      </c>
      <c r="L22" s="1271">
        <v>34.078474284821013</v>
      </c>
      <c r="M22" s="1272">
        <v>30.852890669719518</v>
      </c>
      <c r="N22" s="1269">
        <v>0</v>
      </c>
      <c r="O22" s="1269">
        <v>0</v>
      </c>
      <c r="P22" s="1246">
        <v>21.8</v>
      </c>
      <c r="Q22" s="1247">
        <v>21.56</v>
      </c>
      <c r="R22" s="1281">
        <v>34.078474284821013</v>
      </c>
      <c r="S22" s="1278">
        <v>30.852890669719518</v>
      </c>
      <c r="T22" s="1275">
        <v>0</v>
      </c>
      <c r="U22" s="1520">
        <v>0</v>
      </c>
      <c r="V22" s="1282"/>
      <c r="W22" s="1251"/>
      <c r="X22" s="1252"/>
      <c r="Y22" s="1276"/>
    </row>
    <row r="23" spans="1:25" ht="17.25" customHeight="1">
      <c r="A23" s="1263">
        <v>11</v>
      </c>
      <c r="B23" s="1264" t="s">
        <v>35</v>
      </c>
      <c r="C23" s="1265">
        <v>1</v>
      </c>
      <c r="D23" s="1266">
        <v>1</v>
      </c>
      <c r="E23" s="1267">
        <v>0</v>
      </c>
      <c r="F23" s="1267">
        <v>0</v>
      </c>
      <c r="G23" s="1240">
        <v>2</v>
      </c>
      <c r="H23" s="1205">
        <v>3.76</v>
      </c>
      <c r="I23" s="1268">
        <v>40.299999999999997</v>
      </c>
      <c r="J23" s="1269">
        <v>1.86</v>
      </c>
      <c r="K23" s="1270">
        <v>15.35</v>
      </c>
      <c r="L23" s="1271">
        <v>49.468085106382986</v>
      </c>
      <c r="M23" s="1272">
        <v>38.089330024813897</v>
      </c>
      <c r="N23" s="1269">
        <v>0</v>
      </c>
      <c r="O23" s="1269">
        <v>0</v>
      </c>
      <c r="P23" s="1246">
        <v>1.86</v>
      </c>
      <c r="Q23" s="1247">
        <v>15.35</v>
      </c>
      <c r="R23" s="1281">
        <v>49.468085106382986</v>
      </c>
      <c r="S23" s="1278">
        <v>38.089330024813897</v>
      </c>
      <c r="T23" s="1275">
        <v>1.37</v>
      </c>
      <c r="U23" s="1520">
        <v>8.9250814332247561</v>
      </c>
      <c r="V23" s="1282"/>
      <c r="W23" s="1251"/>
      <c r="X23" s="1252"/>
      <c r="Y23" s="1276"/>
    </row>
    <row r="24" spans="1:25" ht="17.25" customHeight="1" thickBot="1">
      <c r="A24" s="1263">
        <v>12</v>
      </c>
      <c r="B24" s="1283" t="s">
        <v>36</v>
      </c>
      <c r="C24" s="1284">
        <v>1</v>
      </c>
      <c r="D24" s="1266">
        <v>10</v>
      </c>
      <c r="E24" s="1267">
        <v>2</v>
      </c>
      <c r="F24" s="1267">
        <v>1</v>
      </c>
      <c r="G24" s="1240">
        <v>14</v>
      </c>
      <c r="H24" s="1205">
        <v>346.22</v>
      </c>
      <c r="I24" s="1268">
        <v>337.36</v>
      </c>
      <c r="J24" s="1269">
        <v>207.72</v>
      </c>
      <c r="K24" s="1270">
        <v>172.32</v>
      </c>
      <c r="L24" s="1271">
        <v>59.996533995725251</v>
      </c>
      <c r="M24" s="1272">
        <v>51.078966089637177</v>
      </c>
      <c r="N24" s="1269">
        <v>0</v>
      </c>
      <c r="O24" s="1269">
        <v>0</v>
      </c>
      <c r="P24" s="1246">
        <v>207.72</v>
      </c>
      <c r="Q24" s="1247">
        <v>172.32</v>
      </c>
      <c r="R24" s="1281">
        <v>59.996533995725251</v>
      </c>
      <c r="S24" s="1278">
        <v>51.078966089637177</v>
      </c>
      <c r="T24" s="1275">
        <v>28.49</v>
      </c>
      <c r="U24" s="1520">
        <v>16.533194057567318</v>
      </c>
      <c r="V24" s="1282"/>
      <c r="W24" s="1251"/>
      <c r="X24" s="1252"/>
      <c r="Y24" s="1276"/>
    </row>
    <row r="25" spans="1:25" ht="17.25" customHeight="1" thickBot="1">
      <c r="A25" s="1491"/>
      <c r="B25" s="1486" t="s">
        <v>38</v>
      </c>
      <c r="C25" s="1502">
        <v>57</v>
      </c>
      <c r="D25" s="1502">
        <v>143</v>
      </c>
      <c r="E25" s="1502">
        <v>122</v>
      </c>
      <c r="F25" s="1502">
        <v>136</v>
      </c>
      <c r="G25" s="1502">
        <v>458</v>
      </c>
      <c r="H25" s="1503">
        <v>29848.2</v>
      </c>
      <c r="I25" s="1504">
        <v>33581.340000000004</v>
      </c>
      <c r="J25" s="1505">
        <v>13861.189999999999</v>
      </c>
      <c r="K25" s="1505">
        <v>13581.009999999998</v>
      </c>
      <c r="L25" s="1506">
        <v>46.438947742242412</v>
      </c>
      <c r="M25" s="1507">
        <v>40.442132446173964</v>
      </c>
      <c r="N25" s="1503">
        <v>0</v>
      </c>
      <c r="O25" s="1503">
        <v>0</v>
      </c>
      <c r="P25" s="1503">
        <v>13861.189999999999</v>
      </c>
      <c r="Q25" s="1503">
        <v>13581.009999999998</v>
      </c>
      <c r="R25" s="1508">
        <v>46.438947742242412</v>
      </c>
      <c r="S25" s="1509">
        <v>40.442132446173964</v>
      </c>
      <c r="T25" s="1539">
        <v>751.1099999999999</v>
      </c>
      <c r="U25" s="1521">
        <v>5.5305901402031221</v>
      </c>
      <c r="V25" s="1232"/>
      <c r="W25" s="1286"/>
      <c r="X25" s="1287"/>
      <c r="Y25" s="1288"/>
    </row>
    <row r="26" spans="1:25" ht="17.25" customHeight="1" thickBot="1">
      <c r="A26" s="1228" t="s">
        <v>39</v>
      </c>
      <c r="B26" s="1289" t="s">
        <v>40</v>
      </c>
      <c r="C26" s="1229"/>
      <c r="D26" s="1285"/>
      <c r="E26" s="1290"/>
      <c r="F26" s="1290"/>
      <c r="G26" s="1291"/>
      <c r="H26" s="1208"/>
      <c r="I26" s="1292"/>
      <c r="J26" s="1293"/>
      <c r="K26" s="1294"/>
      <c r="L26" s="1295"/>
      <c r="M26" s="1296"/>
      <c r="N26" s="1213"/>
      <c r="O26" s="1213"/>
      <c r="P26" s="1297"/>
      <c r="Q26" s="1231"/>
      <c r="R26" s="1298"/>
      <c r="S26" s="1230"/>
      <c r="T26" s="1299"/>
      <c r="U26" s="1522"/>
      <c r="V26" s="1232"/>
      <c r="W26" s="1301"/>
      <c r="X26" s="1301"/>
      <c r="Y26" s="1302"/>
    </row>
    <row r="27" spans="1:25" ht="17.25" customHeight="1">
      <c r="A27" s="1206">
        <v>13</v>
      </c>
      <c r="B27" s="1237" t="s">
        <v>41</v>
      </c>
      <c r="C27" s="1206">
        <v>94</v>
      </c>
      <c r="D27" s="1238">
        <v>70</v>
      </c>
      <c r="E27" s="1239">
        <v>143</v>
      </c>
      <c r="F27" s="1239">
        <v>483</v>
      </c>
      <c r="G27" s="1240">
        <v>790</v>
      </c>
      <c r="H27" s="1209">
        <v>76553.66</v>
      </c>
      <c r="I27" s="1241">
        <v>87089.17</v>
      </c>
      <c r="J27" s="1245">
        <v>40397.409999999996</v>
      </c>
      <c r="K27" s="1242">
        <v>44514.13</v>
      </c>
      <c r="L27" s="1243">
        <v>52.770056977027615</v>
      </c>
      <c r="M27" s="1303">
        <v>51.11327849375531</v>
      </c>
      <c r="N27" s="1209">
        <v>0</v>
      </c>
      <c r="O27" s="1209">
        <v>518.19000000000005</v>
      </c>
      <c r="P27" s="1304"/>
      <c r="Q27" s="1305"/>
      <c r="R27" s="1248">
        <v>0</v>
      </c>
      <c r="S27" s="1249">
        <v>0</v>
      </c>
      <c r="T27" s="1250">
        <v>2777.08</v>
      </c>
      <c r="U27" s="1519">
        <v>6.2386482674153125</v>
      </c>
      <c r="V27" s="1282"/>
      <c r="W27" s="1306"/>
      <c r="X27" s="1306"/>
      <c r="Y27" s="1307"/>
    </row>
    <row r="28" spans="1:25" ht="17.25" customHeight="1">
      <c r="A28" s="1206"/>
      <c r="B28" s="1237" t="s">
        <v>24</v>
      </c>
      <c r="C28" s="1206">
        <v>0</v>
      </c>
      <c r="D28" s="1266">
        <v>0</v>
      </c>
      <c r="E28" s="1267">
        <v>0</v>
      </c>
      <c r="F28" s="1267">
        <v>0</v>
      </c>
      <c r="G28" s="1277"/>
      <c r="H28" s="1209">
        <v>0</v>
      </c>
      <c r="I28" s="1241">
        <v>0</v>
      </c>
      <c r="J28" s="1245">
        <v>408.99</v>
      </c>
      <c r="K28" s="1242">
        <v>432.98</v>
      </c>
      <c r="L28" s="1243"/>
      <c r="M28" s="1303"/>
      <c r="N28" s="1209">
        <v>0</v>
      </c>
      <c r="O28" s="1209">
        <v>0</v>
      </c>
      <c r="P28" s="1304">
        <v>408.99</v>
      </c>
      <c r="Q28" s="1305">
        <v>432.98</v>
      </c>
      <c r="R28" s="1256" t="s">
        <v>404</v>
      </c>
      <c r="S28" s="1257" t="s">
        <v>404</v>
      </c>
      <c r="T28" s="1250">
        <v>0</v>
      </c>
      <c r="U28" s="1520">
        <v>0</v>
      </c>
      <c r="V28" s="1282"/>
      <c r="W28" s="1306"/>
      <c r="X28" s="1306"/>
      <c r="Y28" s="1307"/>
    </row>
    <row r="29" spans="1:25" ht="17.25" customHeight="1">
      <c r="A29" s="1206"/>
      <c r="B29" s="1236" t="s">
        <v>25</v>
      </c>
      <c r="C29" s="1238">
        <v>94</v>
      </c>
      <c r="D29" s="1238">
        <v>70</v>
      </c>
      <c r="E29" s="1238">
        <v>143</v>
      </c>
      <c r="F29" s="1238">
        <v>483</v>
      </c>
      <c r="G29" s="1236">
        <v>790</v>
      </c>
      <c r="H29" s="1209">
        <v>76553.66</v>
      </c>
      <c r="I29" s="1241">
        <v>87089.17</v>
      </c>
      <c r="J29" s="1237">
        <v>40806.399999999994</v>
      </c>
      <c r="K29" s="1308">
        <v>44947.11</v>
      </c>
      <c r="L29" s="1271">
        <v>53.30430968290738</v>
      </c>
      <c r="M29" s="1272">
        <v>51.61044708544128</v>
      </c>
      <c r="N29" s="1237">
        <v>0</v>
      </c>
      <c r="O29" s="1237">
        <v>518.19000000000005</v>
      </c>
      <c r="P29" s="1304">
        <v>40806.399999999994</v>
      </c>
      <c r="Q29" s="1305">
        <v>45465.3</v>
      </c>
      <c r="R29" s="1280">
        <v>53.30430968290738</v>
      </c>
      <c r="S29" s="1245">
        <v>52.205457923183793</v>
      </c>
      <c r="T29" s="1250">
        <v>2777.08</v>
      </c>
      <c r="U29" s="1520">
        <v>6.1785507455318038</v>
      </c>
      <c r="V29" s="1282"/>
      <c r="W29" s="1306"/>
      <c r="X29" s="1306"/>
      <c r="Y29" s="1307"/>
    </row>
    <row r="30" spans="1:25" ht="17.25" customHeight="1">
      <c r="A30" s="1265">
        <v>14</v>
      </c>
      <c r="B30" s="1264" t="s">
        <v>42</v>
      </c>
      <c r="C30" s="1265">
        <v>4</v>
      </c>
      <c r="D30" s="1266">
        <v>11</v>
      </c>
      <c r="E30" s="1309">
        <v>15</v>
      </c>
      <c r="F30" s="1309">
        <v>5</v>
      </c>
      <c r="G30" s="1240">
        <v>35</v>
      </c>
      <c r="H30" s="1209">
        <v>1111.05</v>
      </c>
      <c r="I30" s="1268">
        <v>1401.59358</v>
      </c>
      <c r="J30" s="1278">
        <v>492.75</v>
      </c>
      <c r="K30" s="1270">
        <v>571.52562899999998</v>
      </c>
      <c r="L30" s="1271">
        <v>44.349939246658572</v>
      </c>
      <c r="M30" s="1310">
        <v>40.776844097701989</v>
      </c>
      <c r="N30" s="1269">
        <v>0</v>
      </c>
      <c r="O30" s="1269">
        <v>0</v>
      </c>
      <c r="P30" s="1304">
        <v>492.75</v>
      </c>
      <c r="Q30" s="1305">
        <v>571.52562899999998</v>
      </c>
      <c r="R30" s="1281">
        <v>44.349939246658572</v>
      </c>
      <c r="S30" s="1278">
        <v>40.776844097701989</v>
      </c>
      <c r="T30" s="1275">
        <v>200.99</v>
      </c>
      <c r="U30" s="1520">
        <v>35.167276811658084</v>
      </c>
      <c r="V30" s="1232"/>
      <c r="W30" s="1306"/>
      <c r="X30" s="1306"/>
      <c r="Y30" s="1307"/>
    </row>
    <row r="31" spans="1:25" ht="17.25" customHeight="1">
      <c r="A31" s="1265">
        <v>15</v>
      </c>
      <c r="B31" s="1264" t="s">
        <v>43</v>
      </c>
      <c r="C31" s="1265">
        <v>16</v>
      </c>
      <c r="D31" s="1266">
        <v>16</v>
      </c>
      <c r="E31" s="1309">
        <v>28</v>
      </c>
      <c r="F31" s="1309">
        <v>16</v>
      </c>
      <c r="G31" s="1240">
        <v>76</v>
      </c>
      <c r="H31" s="1209">
        <v>3666.9199999999996</v>
      </c>
      <c r="I31" s="1268">
        <v>4608.3500000000004</v>
      </c>
      <c r="J31" s="1278">
        <v>2008.67</v>
      </c>
      <c r="K31" s="1270">
        <v>1858.51</v>
      </c>
      <c r="L31" s="1271">
        <v>54.778124420494592</v>
      </c>
      <c r="M31" s="1310">
        <v>40.329185066238452</v>
      </c>
      <c r="N31" s="1269">
        <v>0</v>
      </c>
      <c r="O31" s="1269">
        <v>0</v>
      </c>
      <c r="P31" s="1304">
        <v>2008.67</v>
      </c>
      <c r="Q31" s="1305">
        <v>1858.51</v>
      </c>
      <c r="R31" s="1281">
        <v>54.778124420494592</v>
      </c>
      <c r="S31" s="1278">
        <v>40.329185066238452</v>
      </c>
      <c r="T31" s="1250">
        <v>86.1</v>
      </c>
      <c r="U31" s="1520">
        <v>4.6327434342564739</v>
      </c>
      <c r="V31" s="1282"/>
      <c r="W31" s="1306"/>
      <c r="X31" s="1306"/>
      <c r="Y31" s="1307"/>
    </row>
    <row r="32" spans="1:25" ht="17.25" customHeight="1">
      <c r="A32" s="1265">
        <v>16</v>
      </c>
      <c r="B32" s="1313" t="s">
        <v>44</v>
      </c>
      <c r="C32" s="1314">
        <v>0</v>
      </c>
      <c r="D32" s="1315">
        <v>1</v>
      </c>
      <c r="E32" s="1309">
        <v>0</v>
      </c>
      <c r="F32" s="1309">
        <v>0</v>
      </c>
      <c r="G32" s="1240">
        <v>1</v>
      </c>
      <c r="H32" s="1209">
        <v>52.1</v>
      </c>
      <c r="I32" s="1316">
        <v>42.1</v>
      </c>
      <c r="J32" s="1317">
        <v>6.48</v>
      </c>
      <c r="K32" s="1318">
        <v>7.79</v>
      </c>
      <c r="L32" s="1271">
        <v>12.437619961612285</v>
      </c>
      <c r="M32" s="1319">
        <v>18.50356294536817</v>
      </c>
      <c r="N32" s="1274">
        <v>0</v>
      </c>
      <c r="O32" s="1274">
        <v>0</v>
      </c>
      <c r="P32" s="1304">
        <v>6.48</v>
      </c>
      <c r="Q32" s="1305">
        <v>7.79</v>
      </c>
      <c r="R32" s="1281">
        <v>12.437619961612285</v>
      </c>
      <c r="S32" s="1278">
        <v>18.50356294536817</v>
      </c>
      <c r="T32" s="1320">
        <v>0</v>
      </c>
      <c r="U32" s="1520">
        <v>0</v>
      </c>
      <c r="V32" s="1282"/>
      <c r="W32" s="1306"/>
      <c r="X32" s="1306"/>
      <c r="Y32" s="1307"/>
    </row>
    <row r="33" spans="1:164" ht="17.25" customHeight="1">
      <c r="A33" s="1265">
        <v>17</v>
      </c>
      <c r="B33" s="1264" t="s">
        <v>45</v>
      </c>
      <c r="C33" s="1265">
        <v>3</v>
      </c>
      <c r="D33" s="1266">
        <v>5</v>
      </c>
      <c r="E33" s="1267">
        <v>7</v>
      </c>
      <c r="F33" s="1267">
        <v>10</v>
      </c>
      <c r="G33" s="1240">
        <v>25</v>
      </c>
      <c r="H33" s="1209">
        <v>650.9</v>
      </c>
      <c r="I33" s="1268">
        <v>757.49</v>
      </c>
      <c r="J33" s="1278">
        <v>374.40999999999997</v>
      </c>
      <c r="K33" s="1270">
        <v>412.57</v>
      </c>
      <c r="L33" s="1271">
        <v>57.521892763865409</v>
      </c>
      <c r="M33" s="1310">
        <v>54.465405483900774</v>
      </c>
      <c r="N33" s="1258">
        <v>0</v>
      </c>
      <c r="O33" s="1258">
        <v>0</v>
      </c>
      <c r="P33" s="1304">
        <v>374.40999999999997</v>
      </c>
      <c r="Q33" s="1305">
        <v>412.57</v>
      </c>
      <c r="R33" s="1281">
        <v>57.521892763865409</v>
      </c>
      <c r="S33" s="1278">
        <v>54.465405483900774</v>
      </c>
      <c r="T33" s="1275">
        <v>21.29</v>
      </c>
      <c r="U33" s="1520">
        <v>5.1603364277577137</v>
      </c>
      <c r="V33" s="1282"/>
      <c r="W33" s="1306"/>
      <c r="X33" s="1306"/>
      <c r="Y33" s="1307"/>
    </row>
    <row r="34" spans="1:164" ht="17.25" customHeight="1">
      <c r="A34" s="1265">
        <v>18</v>
      </c>
      <c r="B34" s="1264" t="s">
        <v>46</v>
      </c>
      <c r="C34" s="1265">
        <v>2</v>
      </c>
      <c r="D34" s="1266">
        <v>3</v>
      </c>
      <c r="E34" s="1267">
        <v>1</v>
      </c>
      <c r="F34" s="1267">
        <v>1</v>
      </c>
      <c r="G34" s="1240">
        <v>7</v>
      </c>
      <c r="H34" s="1209">
        <v>454</v>
      </c>
      <c r="I34" s="1268">
        <v>318.64999999999998</v>
      </c>
      <c r="J34" s="1278">
        <v>28.94</v>
      </c>
      <c r="K34" s="1270">
        <v>24.79</v>
      </c>
      <c r="L34" s="1271">
        <v>6.3744493392070485</v>
      </c>
      <c r="M34" s="1310">
        <v>7.7796955907735761</v>
      </c>
      <c r="N34" s="1258">
        <v>0</v>
      </c>
      <c r="O34" s="1258">
        <v>0</v>
      </c>
      <c r="P34" s="1304">
        <v>28.94</v>
      </c>
      <c r="Q34" s="1305">
        <v>24.79</v>
      </c>
      <c r="R34" s="1281">
        <v>6.3744493392070485</v>
      </c>
      <c r="S34" s="1278">
        <v>7.7796955907735761</v>
      </c>
      <c r="T34" s="1275">
        <v>0.23</v>
      </c>
      <c r="U34" s="1520">
        <v>0.92779346510689809</v>
      </c>
      <c r="V34" s="1282"/>
      <c r="W34" s="1306"/>
      <c r="X34" s="1306"/>
      <c r="Y34" s="1307"/>
    </row>
    <row r="35" spans="1:164" ht="17.25" customHeight="1">
      <c r="A35" s="1265">
        <v>19</v>
      </c>
      <c r="B35" s="1313" t="s">
        <v>37</v>
      </c>
      <c r="C35" s="1314">
        <v>1</v>
      </c>
      <c r="D35" s="1315">
        <v>2</v>
      </c>
      <c r="E35" s="1309">
        <v>2</v>
      </c>
      <c r="F35" s="1309">
        <v>0</v>
      </c>
      <c r="G35" s="1240">
        <v>5</v>
      </c>
      <c r="H35" s="1210">
        <v>385.63</v>
      </c>
      <c r="I35" s="1316">
        <v>326.12</v>
      </c>
      <c r="J35" s="1274">
        <v>41.14</v>
      </c>
      <c r="K35" s="1318">
        <v>40.69</v>
      </c>
      <c r="L35" s="1321">
        <v>10.668257137670825</v>
      </c>
      <c r="M35" s="1322">
        <v>12.477002330430516</v>
      </c>
      <c r="N35" s="1274">
        <v>0</v>
      </c>
      <c r="O35" s="1274">
        <v>0</v>
      </c>
      <c r="P35" s="1311">
        <v>41.14</v>
      </c>
      <c r="Q35" s="1312">
        <v>40.69</v>
      </c>
      <c r="R35" s="1323">
        <v>10.668257137670825</v>
      </c>
      <c r="S35" s="1278">
        <v>12.477002330430516</v>
      </c>
      <c r="T35" s="1320">
        <v>2.13</v>
      </c>
      <c r="U35" s="1520">
        <v>5.2347014008355863</v>
      </c>
      <c r="V35" s="1282"/>
      <c r="W35" s="1324"/>
      <c r="X35" s="1325"/>
      <c r="Y35" s="1276"/>
    </row>
    <row r="36" spans="1:164" ht="17.25" customHeight="1">
      <c r="A36" s="1265">
        <v>20</v>
      </c>
      <c r="B36" s="1283" t="s">
        <v>47</v>
      </c>
      <c r="C36" s="1284">
        <v>0</v>
      </c>
      <c r="D36" s="1326">
        <v>4</v>
      </c>
      <c r="E36" s="1327">
        <v>0</v>
      </c>
      <c r="F36" s="1327">
        <v>0</v>
      </c>
      <c r="G36" s="1240">
        <v>4</v>
      </c>
      <c r="H36" s="1209">
        <v>120.66</v>
      </c>
      <c r="I36" s="1316">
        <v>143.76</v>
      </c>
      <c r="J36" s="1317">
        <v>149.77000000000001</v>
      </c>
      <c r="K36" s="1318">
        <v>146.71</v>
      </c>
      <c r="L36" s="1328">
        <v>124.12564230067962</v>
      </c>
      <c r="M36" s="1319">
        <v>102.05203116304953</v>
      </c>
      <c r="N36" s="1329">
        <v>0</v>
      </c>
      <c r="O36" s="1329">
        <v>0</v>
      </c>
      <c r="P36" s="1311">
        <v>149.77000000000001</v>
      </c>
      <c r="Q36" s="1312">
        <v>146.71</v>
      </c>
      <c r="R36" s="1281">
        <v>124.12564230067962</v>
      </c>
      <c r="S36" s="1274">
        <v>102.05203116304953</v>
      </c>
      <c r="T36" s="1320">
        <v>2.97</v>
      </c>
      <c r="U36" s="1520">
        <v>2.0244018812623543</v>
      </c>
      <c r="V36" s="1282"/>
      <c r="W36" s="1330"/>
      <c r="X36" s="1330"/>
      <c r="Y36" s="1331"/>
    </row>
    <row r="37" spans="1:164" ht="17.25" customHeight="1">
      <c r="A37" s="1265">
        <v>21</v>
      </c>
      <c r="B37" s="1332" t="s">
        <v>48</v>
      </c>
      <c r="C37" s="1333">
        <v>0</v>
      </c>
      <c r="D37" s="1266">
        <v>1</v>
      </c>
      <c r="E37" s="1267">
        <v>0</v>
      </c>
      <c r="F37" s="1267">
        <v>0</v>
      </c>
      <c r="G37" s="1277">
        <v>1</v>
      </c>
      <c r="H37" s="1209">
        <v>87.11</v>
      </c>
      <c r="I37" s="1268">
        <v>92.72</v>
      </c>
      <c r="J37" s="1278">
        <v>5.08</v>
      </c>
      <c r="K37" s="1270">
        <v>3.83</v>
      </c>
      <c r="L37" s="1334">
        <v>5.8317070370795543</v>
      </c>
      <c r="M37" s="1335">
        <v>4.1307161345987922</v>
      </c>
      <c r="N37" s="1329">
        <v>0</v>
      </c>
      <c r="O37" s="1329">
        <v>0</v>
      </c>
      <c r="P37" s="1311">
        <v>5.08</v>
      </c>
      <c r="Q37" s="1312">
        <v>3.83</v>
      </c>
      <c r="R37" s="1336">
        <v>5.8317070370795543</v>
      </c>
      <c r="S37" s="1274">
        <v>4.1307161345987922</v>
      </c>
      <c r="T37" s="1337">
        <v>0</v>
      </c>
      <c r="U37" s="1520">
        <v>0</v>
      </c>
      <c r="V37" s="1282"/>
      <c r="W37" s="1306"/>
      <c r="X37" s="1306"/>
      <c r="Y37" s="1307"/>
    </row>
    <row r="38" spans="1:164" ht="17.25" customHeight="1" thickBot="1">
      <c r="A38" s="1265">
        <v>22</v>
      </c>
      <c r="B38" s="1338" t="s">
        <v>49</v>
      </c>
      <c r="C38" s="1339">
        <v>0</v>
      </c>
      <c r="D38" s="1266">
        <v>2</v>
      </c>
      <c r="E38" s="1340">
        <v>0</v>
      </c>
      <c r="F38" s="1340">
        <v>0</v>
      </c>
      <c r="G38" s="1277">
        <v>2</v>
      </c>
      <c r="H38" s="1209">
        <v>0</v>
      </c>
      <c r="I38" s="1268">
        <v>97.580042000000006</v>
      </c>
      <c r="J38" s="1249">
        <v>0</v>
      </c>
      <c r="K38" s="1270">
        <v>3.23</v>
      </c>
      <c r="L38" s="1334" t="s">
        <v>404</v>
      </c>
      <c r="M38" s="1341">
        <v>3.310103104895159</v>
      </c>
      <c r="N38" s="1258">
        <v>0</v>
      </c>
      <c r="O38" s="1258">
        <v>0</v>
      </c>
      <c r="P38" s="1311">
        <v>0</v>
      </c>
      <c r="Q38" s="1312">
        <v>3.23</v>
      </c>
      <c r="R38" s="1336" t="s">
        <v>404</v>
      </c>
      <c r="S38" s="1269">
        <v>3.310103104895159</v>
      </c>
      <c r="T38" s="1337">
        <v>1.5E-3</v>
      </c>
      <c r="U38" s="1520">
        <v>4.6439628482972131E-2</v>
      </c>
      <c r="V38" s="1282"/>
      <c r="W38" s="1342"/>
      <c r="X38" s="1342"/>
      <c r="Y38" s="1343"/>
    </row>
    <row r="39" spans="1:164" ht="17.25" customHeight="1" thickBot="1">
      <c r="A39" s="1265">
        <v>23</v>
      </c>
      <c r="B39" s="1344" t="s">
        <v>50</v>
      </c>
      <c r="C39" s="1345">
        <v>0</v>
      </c>
      <c r="D39" s="1225">
        <v>1</v>
      </c>
      <c r="E39" s="1346">
        <v>0</v>
      </c>
      <c r="F39" s="1346">
        <v>0</v>
      </c>
      <c r="G39" s="1347">
        <v>1</v>
      </c>
      <c r="H39" s="1209">
        <v>23.96</v>
      </c>
      <c r="I39" s="1348">
        <v>34.08</v>
      </c>
      <c r="J39" s="1349">
        <v>0.12</v>
      </c>
      <c r="K39" s="1350">
        <v>0.12</v>
      </c>
      <c r="L39" s="1351">
        <v>0.5008347245409015</v>
      </c>
      <c r="M39" s="1352">
        <v>0.35211267605633806</v>
      </c>
      <c r="N39" s="1353">
        <v>0</v>
      </c>
      <c r="O39" s="1353">
        <v>0</v>
      </c>
      <c r="P39" s="1311">
        <v>0.12</v>
      </c>
      <c r="Q39" s="1312">
        <v>0.12</v>
      </c>
      <c r="R39" s="1354">
        <v>0.5008347245409015</v>
      </c>
      <c r="S39" s="1355">
        <v>0.35211267605633806</v>
      </c>
      <c r="T39" s="1356">
        <v>0</v>
      </c>
      <c r="U39" s="1523">
        <v>0</v>
      </c>
      <c r="V39" s="1282"/>
      <c r="W39" s="1357"/>
      <c r="X39" s="1357"/>
      <c r="Y39" s="1358"/>
    </row>
    <row r="40" spans="1:164" ht="17.25" customHeight="1" thickBot="1">
      <c r="A40" s="1510"/>
      <c r="B40" s="1486" t="s">
        <v>51</v>
      </c>
      <c r="C40" s="1502">
        <v>119</v>
      </c>
      <c r="D40" s="1502">
        <v>114</v>
      </c>
      <c r="E40" s="1502">
        <v>194</v>
      </c>
      <c r="F40" s="1502">
        <v>515</v>
      </c>
      <c r="G40" s="1502">
        <v>942</v>
      </c>
      <c r="H40" s="1505">
        <v>82720.360000000015</v>
      </c>
      <c r="I40" s="1511">
        <v>94585.493622000009</v>
      </c>
      <c r="J40" s="1503">
        <v>43872.62</v>
      </c>
      <c r="K40" s="1512">
        <v>47976.185629000014</v>
      </c>
      <c r="L40" s="1506">
        <v>53.037269180163136</v>
      </c>
      <c r="M40" s="1507">
        <v>50.722561982634772</v>
      </c>
      <c r="N40" s="1505">
        <v>0</v>
      </c>
      <c r="O40" s="1505">
        <v>518.19000000000005</v>
      </c>
      <c r="P40" s="1505">
        <v>43872.62</v>
      </c>
      <c r="Q40" s="1505">
        <v>48494.375629000016</v>
      </c>
      <c r="R40" s="1508">
        <v>53.037269180163136</v>
      </c>
      <c r="S40" s="1509">
        <v>51.270415548923587</v>
      </c>
      <c r="T40" s="1539">
        <v>3088.6614999999993</v>
      </c>
      <c r="U40" s="1521">
        <v>6.4379055139660908</v>
      </c>
      <c r="V40" s="1232"/>
      <c r="W40" s="1359">
        <v>0</v>
      </c>
      <c r="X40" s="1359">
        <v>0</v>
      </c>
      <c r="Y40" s="1360">
        <v>0</v>
      </c>
    </row>
    <row r="41" spans="1:164" ht="17.25" customHeight="1" thickBot="1">
      <c r="A41" s="1361" t="s">
        <v>52</v>
      </c>
      <c r="B41" s="1362" t="s">
        <v>53</v>
      </c>
      <c r="C41" s="1224"/>
      <c r="D41" s="1225"/>
      <c r="E41" s="1226"/>
      <c r="F41" s="1226"/>
      <c r="G41" s="1227"/>
      <c r="H41" s="1211"/>
      <c r="I41" s="1363"/>
      <c r="J41" s="1230"/>
      <c r="K41" s="1364"/>
      <c r="L41" s="1365"/>
      <c r="M41" s="1366"/>
      <c r="N41" s="1211"/>
      <c r="O41" s="1211"/>
      <c r="P41" s="1367"/>
      <c r="Q41" s="1368"/>
      <c r="R41" s="1369"/>
      <c r="S41" s="1370"/>
      <c r="T41" s="1371"/>
      <c r="U41" s="1519"/>
      <c r="V41" s="1232"/>
      <c r="W41" s="1301"/>
      <c r="X41" s="1301"/>
      <c r="Y41" s="1302"/>
    </row>
    <row r="42" spans="1:164" ht="17.25" customHeight="1">
      <c r="A42" s="1206">
        <v>24</v>
      </c>
      <c r="B42" s="1237" t="s">
        <v>54</v>
      </c>
      <c r="C42" s="1206">
        <v>0</v>
      </c>
      <c r="D42" s="1238">
        <v>11</v>
      </c>
      <c r="E42" s="1239">
        <v>30</v>
      </c>
      <c r="F42" s="1239">
        <v>174</v>
      </c>
      <c r="G42" s="1277">
        <v>215</v>
      </c>
      <c r="H42" s="1209">
        <v>3824.63</v>
      </c>
      <c r="I42" s="1241">
        <v>4160.53</v>
      </c>
      <c r="J42" s="1245">
        <v>1889.19</v>
      </c>
      <c r="K42" s="1242">
        <v>2158.0100000000002</v>
      </c>
      <c r="L42" s="1243">
        <v>49.39536634916319</v>
      </c>
      <c r="M42" s="1303">
        <v>51.868632121388394</v>
      </c>
      <c r="N42" s="1209">
        <v>17.059999999999999</v>
      </c>
      <c r="O42" s="1209">
        <v>15.07</v>
      </c>
      <c r="P42" s="1311">
        <v>1906.25</v>
      </c>
      <c r="Q42" s="1305">
        <v>2173.0800000000004</v>
      </c>
      <c r="R42" s="1280">
        <v>49.841422568980526</v>
      </c>
      <c r="S42" s="1245">
        <v>52.230845589384053</v>
      </c>
      <c r="T42" s="1250">
        <v>196.14</v>
      </c>
      <c r="U42" s="1520">
        <v>9.0889291523208868</v>
      </c>
      <c r="V42" s="1232"/>
      <c r="W42" s="1306"/>
      <c r="X42" s="1306"/>
      <c r="Y42" s="1307"/>
    </row>
    <row r="43" spans="1:164" ht="17.25" customHeight="1" thickBot="1">
      <c r="A43" s="1314">
        <v>25</v>
      </c>
      <c r="B43" s="1313" t="s">
        <v>55</v>
      </c>
      <c r="C43" s="1314">
        <v>0</v>
      </c>
      <c r="D43" s="1315">
        <v>9</v>
      </c>
      <c r="E43" s="1309">
        <v>12</v>
      </c>
      <c r="F43" s="1309">
        <v>96</v>
      </c>
      <c r="G43" s="1277">
        <v>117</v>
      </c>
      <c r="H43" s="1209">
        <v>1067.6300000000001</v>
      </c>
      <c r="I43" s="1316">
        <v>1099.99</v>
      </c>
      <c r="J43" s="1317">
        <v>413.58</v>
      </c>
      <c r="K43" s="1318">
        <v>435.29</v>
      </c>
      <c r="L43" s="1271">
        <v>38.738139617657794</v>
      </c>
      <c r="M43" s="1310">
        <v>39.572177928890262</v>
      </c>
      <c r="N43" s="1274">
        <v>3</v>
      </c>
      <c r="O43" s="1274">
        <v>9</v>
      </c>
      <c r="P43" s="1311">
        <v>416.58</v>
      </c>
      <c r="Q43" s="1305">
        <v>444.29</v>
      </c>
      <c r="R43" s="1323">
        <v>39.019135842941836</v>
      </c>
      <c r="S43" s="1317">
        <v>40.390367185156229</v>
      </c>
      <c r="T43" s="1275">
        <v>93.67</v>
      </c>
      <c r="U43" s="1520">
        <v>21.518987341772153</v>
      </c>
      <c r="V43" s="1372"/>
      <c r="W43" s="1306"/>
      <c r="X43" s="1306"/>
      <c r="Y43" s="1307"/>
    </row>
    <row r="44" spans="1:164" ht="17.25" customHeight="1" thickBot="1">
      <c r="A44" s="1373"/>
      <c r="B44" s="1228" t="s">
        <v>56</v>
      </c>
      <c r="C44" s="1374">
        <v>0</v>
      </c>
      <c r="D44" s="1374">
        <v>20</v>
      </c>
      <c r="E44" s="1375">
        <v>42</v>
      </c>
      <c r="F44" s="1375">
        <v>270</v>
      </c>
      <c r="G44" s="1376">
        <v>332</v>
      </c>
      <c r="H44" s="1212">
        <v>4892.26</v>
      </c>
      <c r="I44" s="1377">
        <v>5260.5199999999995</v>
      </c>
      <c r="J44" s="1378">
        <v>2302.77</v>
      </c>
      <c r="K44" s="1379">
        <v>2593.3000000000002</v>
      </c>
      <c r="L44" s="1380">
        <v>47.069656968354089</v>
      </c>
      <c r="M44" s="1381">
        <v>49.297407860819852</v>
      </c>
      <c r="N44" s="1212">
        <v>20.059999999999999</v>
      </c>
      <c r="O44" s="1212">
        <v>24.07</v>
      </c>
      <c r="P44" s="1380">
        <v>2322.83</v>
      </c>
      <c r="Q44" s="1382">
        <v>2617.3700000000003</v>
      </c>
      <c r="R44" s="1382">
        <v>47.479692412095837</v>
      </c>
      <c r="S44" s="1378">
        <v>49.754967189555416</v>
      </c>
      <c r="T44" s="1383">
        <v>289.81</v>
      </c>
      <c r="U44" s="1520">
        <v>11.17533644391316</v>
      </c>
      <c r="V44" s="1232"/>
      <c r="W44" s="1384">
        <v>0</v>
      </c>
      <c r="X44" s="1384">
        <v>0</v>
      </c>
      <c r="Y44" s="1385">
        <v>0</v>
      </c>
    </row>
    <row r="45" spans="1:164" s="1387" customFormat="1" ht="17.25" customHeight="1" thickBot="1">
      <c r="A45" s="1539" t="s">
        <v>57</v>
      </c>
      <c r="B45" s="1487" t="s">
        <v>58</v>
      </c>
      <c r="C45" s="1502">
        <v>176</v>
      </c>
      <c r="D45" s="1502">
        <v>277</v>
      </c>
      <c r="E45" s="1502">
        <v>358</v>
      </c>
      <c r="F45" s="1502">
        <v>921</v>
      </c>
      <c r="G45" s="1479">
        <v>1732</v>
      </c>
      <c r="H45" s="1514">
        <v>117460.82</v>
      </c>
      <c r="I45" s="1509">
        <v>133427.353622</v>
      </c>
      <c r="J45" s="1487">
        <v>60036.579999999994</v>
      </c>
      <c r="K45" s="1487">
        <v>64150.495629000012</v>
      </c>
      <c r="L45" s="1515">
        <v>51.112004837017132</v>
      </c>
      <c r="M45" s="1509">
        <v>48.078968732857071</v>
      </c>
      <c r="N45" s="1487">
        <v>20.059999999999999</v>
      </c>
      <c r="O45" s="1487">
        <v>542.2600000000001</v>
      </c>
      <c r="P45" s="1516">
        <v>60056.639999999999</v>
      </c>
      <c r="Q45" s="1486">
        <v>64692.755629000014</v>
      </c>
      <c r="R45" s="1508">
        <v>51.129082872058952</v>
      </c>
      <c r="S45" s="1509">
        <v>48.485377153079682</v>
      </c>
      <c r="T45" s="1517">
        <v>4129.5814999999993</v>
      </c>
      <c r="U45" s="1524">
        <v>6.4373337407749842</v>
      </c>
      <c r="V45" s="1386"/>
      <c r="W45" s="1289">
        <v>0</v>
      </c>
      <c r="X45" s="1289">
        <v>0</v>
      </c>
      <c r="Y45" s="1300">
        <v>0</v>
      </c>
      <c r="Z45" s="1220"/>
      <c r="AA45" s="1220"/>
      <c r="AB45" s="1220"/>
      <c r="AC45" s="1220"/>
      <c r="AD45" s="1220"/>
      <c r="AE45" s="1220"/>
      <c r="AF45" s="1220"/>
      <c r="AG45" s="1220"/>
      <c r="AH45" s="1220"/>
      <c r="AI45" s="1220"/>
      <c r="AJ45" s="1220"/>
      <c r="AK45" s="1220"/>
      <c r="AL45" s="1220"/>
      <c r="AM45" s="1220"/>
      <c r="AN45" s="1220"/>
      <c r="AO45" s="1220"/>
      <c r="AP45" s="1220"/>
      <c r="AQ45" s="1220"/>
      <c r="AR45" s="1220"/>
      <c r="AS45" s="1220"/>
      <c r="AT45" s="1220"/>
      <c r="AU45" s="1220"/>
      <c r="AV45" s="1220"/>
      <c r="AW45" s="1220"/>
      <c r="AX45" s="1220"/>
      <c r="AY45" s="1220"/>
      <c r="AZ45" s="1220"/>
      <c r="BA45" s="1220"/>
      <c r="BB45" s="1220"/>
      <c r="BC45" s="1220"/>
      <c r="BD45" s="1220"/>
      <c r="BE45" s="1220"/>
      <c r="BF45" s="1220"/>
      <c r="BG45" s="1220"/>
      <c r="BH45" s="1220"/>
      <c r="BI45" s="1220"/>
      <c r="BJ45" s="1220"/>
      <c r="BK45" s="1220"/>
      <c r="BL45" s="1220"/>
      <c r="BM45" s="1220"/>
      <c r="BN45" s="1220"/>
      <c r="BO45" s="1220"/>
      <c r="BP45" s="1220"/>
      <c r="BQ45" s="1220"/>
      <c r="BR45" s="1220"/>
      <c r="BS45" s="1220"/>
      <c r="BT45" s="1220"/>
      <c r="BU45" s="1220"/>
      <c r="BV45" s="1220"/>
      <c r="BW45" s="1220"/>
      <c r="BX45" s="1220"/>
      <c r="BY45" s="1220"/>
      <c r="BZ45" s="1220"/>
      <c r="CA45" s="1220"/>
      <c r="CB45" s="1220"/>
      <c r="CC45" s="1220"/>
      <c r="CD45" s="1220"/>
      <c r="CE45" s="1220"/>
      <c r="CF45" s="1220"/>
      <c r="CG45" s="1220"/>
      <c r="CH45" s="1220"/>
      <c r="CI45" s="1220"/>
      <c r="CJ45" s="1220"/>
      <c r="CK45" s="1220"/>
      <c r="CL45" s="1220"/>
      <c r="CM45" s="1220"/>
      <c r="CN45" s="1220"/>
      <c r="CO45" s="1220"/>
      <c r="CP45" s="1220"/>
      <c r="CQ45" s="1220"/>
      <c r="CR45" s="1220"/>
      <c r="CS45" s="1220"/>
      <c r="CT45" s="1220"/>
      <c r="CU45" s="1220"/>
      <c r="CV45" s="1220"/>
      <c r="CW45" s="1220"/>
      <c r="CX45" s="1220"/>
      <c r="CY45" s="1220"/>
      <c r="CZ45" s="1220"/>
      <c r="DA45" s="1220"/>
      <c r="DB45" s="1220"/>
      <c r="DC45" s="1220"/>
      <c r="DD45" s="1220"/>
      <c r="DE45" s="1220"/>
      <c r="DF45" s="1220"/>
      <c r="DG45" s="1220"/>
      <c r="DH45" s="1220"/>
      <c r="DI45" s="1220"/>
      <c r="DJ45" s="1220"/>
      <c r="DK45" s="1220"/>
      <c r="DL45" s="1220"/>
      <c r="DM45" s="1220"/>
      <c r="DN45" s="1220"/>
      <c r="DO45" s="1220"/>
      <c r="DP45" s="1220"/>
      <c r="DQ45" s="1220"/>
      <c r="DR45" s="1220"/>
      <c r="DS45" s="1220"/>
      <c r="DT45" s="1220"/>
      <c r="DU45" s="1220"/>
      <c r="DV45" s="1220"/>
      <c r="DW45" s="1220"/>
      <c r="DX45" s="1220"/>
      <c r="DY45" s="1220"/>
      <c r="DZ45" s="1220"/>
      <c r="EA45" s="1220"/>
      <c r="EB45" s="1220"/>
      <c r="EC45" s="1220"/>
      <c r="ED45" s="1220"/>
      <c r="EE45" s="1220"/>
      <c r="EF45" s="1220"/>
      <c r="EG45" s="1220"/>
      <c r="EH45" s="1220"/>
      <c r="EI45" s="1220"/>
      <c r="EJ45" s="1220"/>
      <c r="EK45" s="1220"/>
      <c r="EL45" s="1220"/>
      <c r="EM45" s="1220"/>
      <c r="EN45" s="1220"/>
      <c r="EO45" s="1220"/>
      <c r="EP45" s="1220"/>
      <c r="EQ45" s="1220"/>
      <c r="ER45" s="1220"/>
      <c r="ES45" s="1220"/>
      <c r="ET45" s="1220"/>
      <c r="EU45" s="1220"/>
      <c r="EV45" s="1220"/>
      <c r="EW45" s="1220"/>
      <c r="EX45" s="1220"/>
      <c r="EY45" s="1220"/>
      <c r="EZ45" s="1220"/>
      <c r="FA45" s="1220"/>
      <c r="FB45" s="1220"/>
      <c r="FC45" s="1220"/>
      <c r="FD45" s="1220"/>
      <c r="FE45" s="1220"/>
      <c r="FF45" s="1220"/>
      <c r="FG45" s="1220"/>
      <c r="FH45" s="1220"/>
    </row>
    <row r="46" spans="1:164" ht="17.25" customHeight="1" thickBot="1">
      <c r="A46" s="1229" t="s">
        <v>59</v>
      </c>
      <c r="B46" s="1289" t="s">
        <v>60</v>
      </c>
      <c r="C46" s="1229"/>
      <c r="D46" s="1285"/>
      <c r="E46" s="1290"/>
      <c r="F46" s="1290"/>
      <c r="G46" s="1291"/>
      <c r="H46" s="1213"/>
      <c r="I46" s="1292"/>
      <c r="J46" s="1230"/>
      <c r="K46" s="1388"/>
      <c r="L46" s="1295"/>
      <c r="M46" s="1296"/>
      <c r="N46" s="1213"/>
      <c r="O46" s="1213"/>
      <c r="P46" s="1297"/>
      <c r="Q46" s="1231"/>
      <c r="R46" s="1298"/>
      <c r="S46" s="1230"/>
      <c r="T46" s="1299"/>
      <c r="U46" s="1520"/>
      <c r="V46" s="1232"/>
      <c r="W46" s="1389"/>
      <c r="X46" s="1389"/>
      <c r="Y46" s="1390"/>
    </row>
    <row r="47" spans="1:164" ht="17.25" customHeight="1" thickBot="1">
      <c r="A47" s="1265">
        <v>26</v>
      </c>
      <c r="B47" s="1237" t="s">
        <v>61</v>
      </c>
      <c r="C47" s="1206">
        <v>0</v>
      </c>
      <c r="D47" s="1238">
        <v>15</v>
      </c>
      <c r="E47" s="1239">
        <v>0</v>
      </c>
      <c r="F47" s="1239">
        <v>74</v>
      </c>
      <c r="G47" s="1277">
        <v>89</v>
      </c>
      <c r="H47" s="1214">
        <v>1501.77</v>
      </c>
      <c r="I47" s="1391">
        <v>1440.84</v>
      </c>
      <c r="J47" s="1392">
        <v>347.78</v>
      </c>
      <c r="K47" s="1393">
        <v>323.38</v>
      </c>
      <c r="L47" s="1243">
        <v>23.158006885208785</v>
      </c>
      <c r="M47" s="1303">
        <v>22.443852197329335</v>
      </c>
      <c r="N47" s="1209">
        <v>574.79</v>
      </c>
      <c r="O47" s="1209">
        <v>550.19000000000005</v>
      </c>
      <c r="P47" s="1304">
        <v>922.56999999999994</v>
      </c>
      <c r="Q47" s="1305">
        <v>873.57</v>
      </c>
      <c r="R47" s="1280">
        <v>61.432176698162834</v>
      </c>
      <c r="S47" s="1245">
        <v>60.629216290497212</v>
      </c>
      <c r="T47" s="1250">
        <v>98.26</v>
      </c>
      <c r="U47" s="1520">
        <v>30.3853052136805</v>
      </c>
      <c r="V47" s="1232"/>
      <c r="W47" s="1306"/>
      <c r="X47" s="1306"/>
      <c r="Y47" s="1307"/>
    </row>
    <row r="48" spans="1:164" ht="17.25" customHeight="1" thickBot="1">
      <c r="A48" s="1206">
        <v>27</v>
      </c>
      <c r="B48" s="1264" t="s">
        <v>62</v>
      </c>
      <c r="C48" s="1265">
        <v>0</v>
      </c>
      <c r="D48" s="1266">
        <v>6</v>
      </c>
      <c r="E48" s="1267">
        <v>11</v>
      </c>
      <c r="F48" s="1267">
        <v>18</v>
      </c>
      <c r="G48" s="1277">
        <v>35</v>
      </c>
      <c r="H48" s="1214">
        <v>297.41000000000003</v>
      </c>
      <c r="I48" s="1268">
        <v>297.53579999999999</v>
      </c>
      <c r="J48" s="1278">
        <v>186.52</v>
      </c>
      <c r="K48" s="1270">
        <v>169.303</v>
      </c>
      <c r="L48" s="1271">
        <v>62.714770855048585</v>
      </c>
      <c r="M48" s="1310">
        <v>56.901724095050078</v>
      </c>
      <c r="N48" s="1269">
        <v>0</v>
      </c>
      <c r="O48" s="1269">
        <v>0</v>
      </c>
      <c r="P48" s="1304">
        <v>186.52</v>
      </c>
      <c r="Q48" s="1305">
        <v>169.303</v>
      </c>
      <c r="R48" s="1281">
        <v>62.714770855048585</v>
      </c>
      <c r="S48" s="1278">
        <v>56.901724095050078</v>
      </c>
      <c r="T48" s="1275">
        <v>113.0829</v>
      </c>
      <c r="U48" s="1520">
        <v>66.793205082012719</v>
      </c>
      <c r="V48" s="1232"/>
      <c r="W48" s="1306"/>
      <c r="X48" s="1306"/>
      <c r="Y48" s="1307"/>
      <c r="AB48" s="1220" t="s">
        <v>21</v>
      </c>
    </row>
    <row r="49" spans="1:38" ht="17.25" customHeight="1" thickBot="1">
      <c r="A49" s="1265">
        <v>28</v>
      </c>
      <c r="B49" s="1264" t="s">
        <v>63</v>
      </c>
      <c r="C49" s="1265">
        <v>0</v>
      </c>
      <c r="D49" s="1266">
        <v>6</v>
      </c>
      <c r="E49" s="1267">
        <v>14</v>
      </c>
      <c r="F49" s="1267">
        <v>15</v>
      </c>
      <c r="G49" s="1277">
        <v>35</v>
      </c>
      <c r="H49" s="1214">
        <v>271.45999999999998</v>
      </c>
      <c r="I49" s="1268">
        <v>300.24</v>
      </c>
      <c r="J49" s="1278">
        <v>126.38</v>
      </c>
      <c r="K49" s="1270">
        <v>145.25</v>
      </c>
      <c r="L49" s="1271">
        <v>46.555661975981735</v>
      </c>
      <c r="M49" s="1310">
        <v>48.377964295230477</v>
      </c>
      <c r="N49" s="1269">
        <v>0</v>
      </c>
      <c r="O49" s="1269">
        <v>0</v>
      </c>
      <c r="P49" s="1304">
        <v>126.38</v>
      </c>
      <c r="Q49" s="1305">
        <v>145.25</v>
      </c>
      <c r="R49" s="1281">
        <v>46.555661975981735</v>
      </c>
      <c r="S49" s="1278">
        <v>48.377964295230477</v>
      </c>
      <c r="T49" s="1394">
        <v>19.510000000000002</v>
      </c>
      <c r="U49" s="1520">
        <v>13.432013769363168</v>
      </c>
      <c r="V49" s="1395"/>
      <c r="W49" s="1396"/>
      <c r="X49" s="1396"/>
      <c r="Y49" s="1397"/>
    </row>
    <row r="50" spans="1:38" ht="17.25" customHeight="1" thickBot="1">
      <c r="A50" s="1265">
        <v>29</v>
      </c>
      <c r="B50" s="1264" t="s">
        <v>64</v>
      </c>
      <c r="C50" s="1265">
        <v>0</v>
      </c>
      <c r="D50" s="1266">
        <v>8</v>
      </c>
      <c r="E50" s="1267">
        <v>0</v>
      </c>
      <c r="F50" s="1267">
        <v>3</v>
      </c>
      <c r="G50" s="1277">
        <v>11</v>
      </c>
      <c r="H50" s="1214">
        <v>348.41</v>
      </c>
      <c r="I50" s="1398">
        <v>341.2</v>
      </c>
      <c r="J50" s="1278">
        <v>194.3</v>
      </c>
      <c r="K50" s="1270">
        <v>203.89</v>
      </c>
      <c r="L50" s="1271">
        <v>55.767630090984753</v>
      </c>
      <c r="M50" s="1310">
        <v>59.756740914419694</v>
      </c>
      <c r="N50" s="1269">
        <v>1</v>
      </c>
      <c r="O50" s="1269">
        <v>0</v>
      </c>
      <c r="P50" s="1304">
        <v>195.3</v>
      </c>
      <c r="Q50" s="1305">
        <v>203.89</v>
      </c>
      <c r="R50" s="1281">
        <v>56.05464825923481</v>
      </c>
      <c r="S50" s="1278">
        <v>59.756740914419694</v>
      </c>
      <c r="T50" s="1275">
        <v>35.450000000000003</v>
      </c>
      <c r="U50" s="1520">
        <v>17.386826229829811</v>
      </c>
      <c r="V50" s="1232"/>
      <c r="W50" s="1306"/>
      <c r="X50" s="1306"/>
      <c r="Y50" s="1307"/>
    </row>
    <row r="51" spans="1:38" ht="17.25" customHeight="1" thickBot="1">
      <c r="A51" s="1206">
        <v>30</v>
      </c>
      <c r="B51" s="1264" t="s">
        <v>65</v>
      </c>
      <c r="C51" s="1265">
        <v>2</v>
      </c>
      <c r="D51" s="1266">
        <v>12</v>
      </c>
      <c r="E51" s="1267">
        <v>0</v>
      </c>
      <c r="F51" s="1267">
        <v>19</v>
      </c>
      <c r="G51" s="1277">
        <v>33</v>
      </c>
      <c r="H51" s="1214">
        <v>604.67000000000007</v>
      </c>
      <c r="I51" s="1268">
        <v>612.80999999999995</v>
      </c>
      <c r="J51" s="1278">
        <v>221.52</v>
      </c>
      <c r="K51" s="1270">
        <v>485.62</v>
      </c>
      <c r="L51" s="1271">
        <v>36.634858683248709</v>
      </c>
      <c r="M51" s="1310">
        <v>79.244790391801715</v>
      </c>
      <c r="N51" s="1269">
        <v>163.1</v>
      </c>
      <c r="O51" s="1269">
        <v>163.1</v>
      </c>
      <c r="P51" s="1304">
        <v>384.62</v>
      </c>
      <c r="Q51" s="1305">
        <v>648.72</v>
      </c>
      <c r="R51" s="1281">
        <v>63.608249127623331</v>
      </c>
      <c r="S51" s="1278">
        <v>105.85989132031138</v>
      </c>
      <c r="T51" s="1275">
        <v>20.170000000000002</v>
      </c>
      <c r="U51" s="1520">
        <v>4.1534533174086734</v>
      </c>
      <c r="V51" s="1232"/>
      <c r="W51" s="1306"/>
      <c r="X51" s="1306"/>
      <c r="Y51" s="1307"/>
    </row>
    <row r="52" spans="1:38" ht="17.25" customHeight="1" thickBot="1">
      <c r="A52" s="1265">
        <v>31</v>
      </c>
      <c r="B52" s="1313" t="s">
        <v>66</v>
      </c>
      <c r="C52" s="1314">
        <v>0</v>
      </c>
      <c r="D52" s="1315">
        <v>4</v>
      </c>
      <c r="E52" s="1309">
        <v>0</v>
      </c>
      <c r="F52" s="1309">
        <v>0</v>
      </c>
      <c r="G52" s="1277">
        <v>4</v>
      </c>
      <c r="H52" s="1214">
        <v>74.650000000000006</v>
      </c>
      <c r="I52" s="1399">
        <v>77.13</v>
      </c>
      <c r="J52" s="1317">
        <v>44.44</v>
      </c>
      <c r="K52" s="1318">
        <v>41.52</v>
      </c>
      <c r="L52" s="1271">
        <v>59.531145344943056</v>
      </c>
      <c r="M52" s="1310">
        <v>53.831194087903548</v>
      </c>
      <c r="N52" s="1274">
        <v>14.03</v>
      </c>
      <c r="O52" s="1274">
        <v>14.45</v>
      </c>
      <c r="P52" s="1304">
        <v>58.47</v>
      </c>
      <c r="Q52" s="1305">
        <v>55.97</v>
      </c>
      <c r="R52" s="1281">
        <v>78.325519089082377</v>
      </c>
      <c r="S52" s="1278">
        <v>72.565798003370944</v>
      </c>
      <c r="T52" s="1275">
        <v>3.37</v>
      </c>
      <c r="U52" s="1520">
        <v>8.1165703275529868</v>
      </c>
      <c r="V52" s="1232"/>
      <c r="W52" s="1306"/>
      <c r="X52" s="1306"/>
      <c r="Y52" s="1307"/>
    </row>
    <row r="53" spans="1:38" ht="17.25" customHeight="1" thickBot="1">
      <c r="A53" s="1265">
        <v>32</v>
      </c>
      <c r="B53" s="1313" t="s">
        <v>67</v>
      </c>
      <c r="C53" s="1314">
        <v>0</v>
      </c>
      <c r="D53" s="1315">
        <v>4</v>
      </c>
      <c r="E53" s="1309">
        <v>18</v>
      </c>
      <c r="F53" s="1309">
        <v>27</v>
      </c>
      <c r="G53" s="1277">
        <v>49</v>
      </c>
      <c r="H53" s="1214">
        <v>179.8</v>
      </c>
      <c r="I53" s="1316">
        <v>175.16</v>
      </c>
      <c r="J53" s="1317">
        <v>54.41</v>
      </c>
      <c r="K53" s="1318">
        <v>56.12</v>
      </c>
      <c r="L53" s="1271">
        <v>30.261401557285872</v>
      </c>
      <c r="M53" s="1310">
        <v>32.039278374058007</v>
      </c>
      <c r="N53" s="1274">
        <v>85.29</v>
      </c>
      <c r="O53" s="1274">
        <v>63.88</v>
      </c>
      <c r="P53" s="1304">
        <v>139.69999999999999</v>
      </c>
      <c r="Q53" s="1305">
        <v>120</v>
      </c>
      <c r="R53" s="1281">
        <v>77.697441601779744</v>
      </c>
      <c r="S53" s="1278">
        <v>68.508791961635069</v>
      </c>
      <c r="T53" s="1275">
        <v>15.98</v>
      </c>
      <c r="U53" s="1520">
        <v>28.474697077690667</v>
      </c>
      <c r="V53" s="1232"/>
      <c r="W53" s="1306"/>
      <c r="X53" s="1306"/>
      <c r="Y53" s="1307"/>
    </row>
    <row r="54" spans="1:38" ht="17.25" customHeight="1" thickBot="1">
      <c r="A54" s="1206">
        <v>33</v>
      </c>
      <c r="B54" s="1264" t="s">
        <v>68</v>
      </c>
      <c r="C54" s="1265">
        <v>1</v>
      </c>
      <c r="D54" s="1266">
        <v>0</v>
      </c>
      <c r="E54" s="1267">
        <v>0</v>
      </c>
      <c r="F54" s="1267">
        <v>0</v>
      </c>
      <c r="G54" s="1277">
        <v>1</v>
      </c>
      <c r="H54" s="1214">
        <v>40.29</v>
      </c>
      <c r="I54" s="1268">
        <v>37.64</v>
      </c>
      <c r="J54" s="1278">
        <v>12.1</v>
      </c>
      <c r="K54" s="1270">
        <v>14.55</v>
      </c>
      <c r="L54" s="1271">
        <v>30.032266070985358</v>
      </c>
      <c r="M54" s="1310">
        <v>38.655685441020196</v>
      </c>
      <c r="N54" s="1269">
        <v>0</v>
      </c>
      <c r="O54" s="1269">
        <v>0</v>
      </c>
      <c r="P54" s="1304">
        <v>12.1</v>
      </c>
      <c r="Q54" s="1305">
        <v>14.55</v>
      </c>
      <c r="R54" s="1281">
        <v>30.032266070985358</v>
      </c>
      <c r="S54" s="1278">
        <v>38.655685441020196</v>
      </c>
      <c r="T54" s="1275">
        <v>9.2899999999999991</v>
      </c>
      <c r="U54" s="1520">
        <v>63.848797250859093</v>
      </c>
      <c r="V54" s="1232"/>
      <c r="W54" s="1306"/>
      <c r="X54" s="1306"/>
      <c r="Y54" s="1307"/>
    </row>
    <row r="55" spans="1:38" ht="17.25" customHeight="1" thickBot="1">
      <c r="A55" s="1265">
        <v>34</v>
      </c>
      <c r="B55" s="1264" t="s">
        <v>69</v>
      </c>
      <c r="C55" s="1265">
        <v>0</v>
      </c>
      <c r="D55" s="1266">
        <v>0</v>
      </c>
      <c r="E55" s="1267">
        <v>0</v>
      </c>
      <c r="F55" s="1267">
        <v>5</v>
      </c>
      <c r="G55" s="1277">
        <v>5</v>
      </c>
      <c r="H55" s="1214">
        <v>51.27</v>
      </c>
      <c r="I55" s="1268">
        <v>52.45</v>
      </c>
      <c r="J55" s="1278">
        <v>29.21</v>
      </c>
      <c r="K55" s="1270">
        <v>30.51</v>
      </c>
      <c r="L55" s="1271">
        <v>56.972888628827775</v>
      </c>
      <c r="M55" s="1310">
        <v>58.16968541468065</v>
      </c>
      <c r="N55" s="1269">
        <v>0</v>
      </c>
      <c r="O55" s="1269">
        <v>0</v>
      </c>
      <c r="P55" s="1304">
        <v>29.21</v>
      </c>
      <c r="Q55" s="1305">
        <v>30.51</v>
      </c>
      <c r="R55" s="1281">
        <v>56.972888628827775</v>
      </c>
      <c r="S55" s="1278">
        <v>58.16968541468065</v>
      </c>
      <c r="T55" s="1275">
        <v>2.9</v>
      </c>
      <c r="U55" s="1520">
        <v>9.5050803015404774</v>
      </c>
      <c r="V55" s="1232"/>
      <c r="W55" s="1306"/>
      <c r="X55" s="1306"/>
      <c r="Y55" s="1307"/>
    </row>
    <row r="56" spans="1:38" ht="17.25" customHeight="1" thickBot="1">
      <c r="A56" s="1265">
        <v>35</v>
      </c>
      <c r="B56" s="1313" t="s">
        <v>70</v>
      </c>
      <c r="C56" s="1314">
        <v>0</v>
      </c>
      <c r="D56" s="1315">
        <v>3</v>
      </c>
      <c r="E56" s="1309">
        <v>2</v>
      </c>
      <c r="F56" s="1309">
        <v>0</v>
      </c>
      <c r="G56" s="1277">
        <v>5</v>
      </c>
      <c r="H56" s="1214">
        <v>48.12</v>
      </c>
      <c r="I56" s="1316">
        <v>49.69</v>
      </c>
      <c r="J56" s="1317">
        <v>33.01</v>
      </c>
      <c r="K56" s="1318">
        <v>33.89</v>
      </c>
      <c r="L56" s="1321">
        <v>68.599334995843719</v>
      </c>
      <c r="M56" s="1319">
        <v>68.202857717850677</v>
      </c>
      <c r="N56" s="1274">
        <v>9</v>
      </c>
      <c r="O56" s="1274">
        <v>9.5500000000000007</v>
      </c>
      <c r="P56" s="1304">
        <v>42.01</v>
      </c>
      <c r="Q56" s="1305">
        <v>43.44</v>
      </c>
      <c r="R56" s="1323">
        <v>87.302576891105559</v>
      </c>
      <c r="S56" s="1317">
        <v>87.422016502314349</v>
      </c>
      <c r="T56" s="1320">
        <v>2.11</v>
      </c>
      <c r="U56" s="1525">
        <v>6.2260253762171729</v>
      </c>
      <c r="V56" s="1232"/>
      <c r="W56" s="1306"/>
      <c r="X56" s="1306"/>
      <c r="Y56" s="1307"/>
    </row>
    <row r="57" spans="1:38" ht="21" customHeight="1" thickBot="1">
      <c r="A57" s="1493"/>
      <c r="B57" s="1479" t="s">
        <v>71</v>
      </c>
      <c r="C57" s="1502">
        <v>3</v>
      </c>
      <c r="D57" s="1502">
        <v>58</v>
      </c>
      <c r="E57" s="1531">
        <v>45</v>
      </c>
      <c r="F57" s="1531">
        <v>161</v>
      </c>
      <c r="G57" s="1532">
        <v>267</v>
      </c>
      <c r="H57" s="1514">
        <v>3417.85</v>
      </c>
      <c r="I57" s="1509">
        <v>3384.6957999999995</v>
      </c>
      <c r="J57" s="1509">
        <v>1249.67</v>
      </c>
      <c r="K57" s="1509">
        <v>1504.0329999999999</v>
      </c>
      <c r="L57" s="1515">
        <v>36.563044018900776</v>
      </c>
      <c r="M57" s="1509">
        <v>44.436282870679257</v>
      </c>
      <c r="N57" s="1514">
        <v>847.20999999999992</v>
      </c>
      <c r="O57" s="1514">
        <v>801.17000000000007</v>
      </c>
      <c r="P57" s="1515">
        <v>2096.88</v>
      </c>
      <c r="Q57" s="1508">
        <v>2305.2030000000004</v>
      </c>
      <c r="R57" s="1508">
        <v>61.350849218075695</v>
      </c>
      <c r="S57" s="1509">
        <v>68.106652302401912</v>
      </c>
      <c r="T57" s="1517">
        <v>320.12290000000002</v>
      </c>
      <c r="U57" s="1521">
        <v>21.284300277985924</v>
      </c>
      <c r="V57" s="1232"/>
      <c r="W57" s="1400">
        <v>0</v>
      </c>
      <c r="X57" s="1400">
        <v>0</v>
      </c>
      <c r="Y57" s="1401">
        <v>0</v>
      </c>
    </row>
    <row r="58" spans="1:38" ht="17.25" customHeight="1" thickBot="1">
      <c r="A58" s="1402" t="s">
        <v>72</v>
      </c>
      <c r="B58" s="1362" t="s">
        <v>73</v>
      </c>
      <c r="C58" s="1224"/>
      <c r="D58" s="1225"/>
      <c r="E58" s="1226"/>
      <c r="F58" s="1226"/>
      <c r="G58" s="1227"/>
      <c r="H58" s="1215"/>
      <c r="I58" s="1403"/>
      <c r="J58" s="1404"/>
      <c r="K58" s="1405"/>
      <c r="L58" s="1406"/>
      <c r="M58" s="1407"/>
      <c r="N58" s="1215"/>
      <c r="O58" s="1215"/>
      <c r="P58" s="1406"/>
      <c r="Q58" s="1349"/>
      <c r="R58" s="1496"/>
      <c r="S58" s="1499"/>
      <c r="T58" s="1408"/>
      <c r="U58" s="1519"/>
      <c r="V58" s="1232"/>
      <c r="W58" s="1306"/>
      <c r="X58" s="1306"/>
      <c r="Y58" s="1307"/>
    </row>
    <row r="59" spans="1:38" ht="17.25" customHeight="1" thickBot="1">
      <c r="A59" s="1265">
        <v>36</v>
      </c>
      <c r="B59" s="1362" t="s">
        <v>74</v>
      </c>
      <c r="C59" s="1224">
        <v>0</v>
      </c>
      <c r="D59" s="1285">
        <v>6</v>
      </c>
      <c r="E59" s="1290">
        <v>0</v>
      </c>
      <c r="F59" s="1290">
        <v>0</v>
      </c>
      <c r="G59" s="1277">
        <v>6</v>
      </c>
      <c r="H59" s="1215">
        <v>0</v>
      </c>
      <c r="I59" s="1403">
        <v>0</v>
      </c>
      <c r="J59" s="1404">
        <v>258.73</v>
      </c>
      <c r="K59" s="1405">
        <v>263.45</v>
      </c>
      <c r="L59" s="1409" t="s">
        <v>404</v>
      </c>
      <c r="M59" s="1410" t="s">
        <v>404</v>
      </c>
      <c r="N59" s="1215">
        <v>0</v>
      </c>
      <c r="O59" s="1215">
        <v>0</v>
      </c>
      <c r="P59" s="1411">
        <v>258.73</v>
      </c>
      <c r="Q59" s="1412">
        <v>0</v>
      </c>
      <c r="R59" s="1497" t="s">
        <v>404</v>
      </c>
      <c r="S59" s="1500" t="s">
        <v>404</v>
      </c>
      <c r="T59" s="1413">
        <v>0</v>
      </c>
      <c r="U59" s="1520">
        <v>0</v>
      </c>
      <c r="V59" s="1232"/>
      <c r="W59" s="1330"/>
      <c r="X59" s="1330"/>
      <c r="Y59" s="1307"/>
    </row>
    <row r="60" spans="1:38" ht="17.25" customHeight="1" thickBot="1">
      <c r="A60" s="1414"/>
      <c r="B60" s="1415" t="s">
        <v>75</v>
      </c>
      <c r="C60" s="1326">
        <v>0</v>
      </c>
      <c r="D60" s="1326">
        <v>6</v>
      </c>
      <c r="E60" s="1326">
        <v>0</v>
      </c>
      <c r="F60" s="1326">
        <v>0</v>
      </c>
      <c r="G60" s="1416">
        <v>6</v>
      </c>
      <c r="H60" s="1216">
        <v>0</v>
      </c>
      <c r="I60" s="1417">
        <v>0</v>
      </c>
      <c r="J60" s="1362">
        <v>258.73</v>
      </c>
      <c r="K60" s="1418">
        <v>263.45</v>
      </c>
      <c r="L60" s="1419" t="s">
        <v>404</v>
      </c>
      <c r="M60" s="1420" t="s">
        <v>404</v>
      </c>
      <c r="N60" s="1421">
        <v>0</v>
      </c>
      <c r="O60" s="1421">
        <v>0</v>
      </c>
      <c r="P60" s="1422">
        <v>258.73</v>
      </c>
      <c r="Q60" s="1412">
        <v>0</v>
      </c>
      <c r="R60" s="1498" t="s">
        <v>404</v>
      </c>
      <c r="S60" s="1501" t="s">
        <v>404</v>
      </c>
      <c r="T60" s="1423">
        <v>0</v>
      </c>
      <c r="U60" s="1525">
        <v>0</v>
      </c>
      <c r="V60" s="1232"/>
      <c r="W60" s="1424">
        <v>0</v>
      </c>
      <c r="X60" s="1424">
        <v>0</v>
      </c>
      <c r="Y60" s="1425">
        <v>0</v>
      </c>
    </row>
    <row r="61" spans="1:38" ht="22.5" customHeight="1" thickBot="1">
      <c r="A61" s="1553" t="s">
        <v>76</v>
      </c>
      <c r="B61" s="1554"/>
      <c r="C61" s="1502">
        <v>179</v>
      </c>
      <c r="D61" s="1502">
        <v>341</v>
      </c>
      <c r="E61" s="1502">
        <v>403</v>
      </c>
      <c r="F61" s="1502">
        <v>1082</v>
      </c>
      <c r="G61" s="1479">
        <v>2005</v>
      </c>
      <c r="H61" s="1533">
        <v>120878.67000000001</v>
      </c>
      <c r="I61" s="1534">
        <v>136812.04942199998</v>
      </c>
      <c r="J61" s="1513">
        <v>61544.979999999996</v>
      </c>
      <c r="K61" s="1513">
        <v>65917.978629000005</v>
      </c>
      <c r="L61" s="1515">
        <v>50.9146733662771</v>
      </c>
      <c r="M61" s="1509">
        <v>48.181413046210899</v>
      </c>
      <c r="N61" s="1513">
        <v>867.26999999999987</v>
      </c>
      <c r="O61" s="1513">
        <v>1343.4300000000003</v>
      </c>
      <c r="P61" s="1516">
        <v>62412.25</v>
      </c>
      <c r="Q61" s="1535">
        <v>66997.958629000015</v>
      </c>
      <c r="R61" s="1508">
        <v>51.632144860627591</v>
      </c>
      <c r="S61" s="1509">
        <v>48.970802580658109</v>
      </c>
      <c r="T61" s="1536">
        <v>4449.7043999999996</v>
      </c>
      <c r="U61" s="1521">
        <v>6.7503653670023089</v>
      </c>
      <c r="V61" s="1232"/>
      <c r="W61" s="1289">
        <v>0</v>
      </c>
      <c r="X61" s="1289">
        <v>0</v>
      </c>
      <c r="Y61" s="1300">
        <v>0</v>
      </c>
      <c r="AL61" s="1220" t="s">
        <v>327</v>
      </c>
    </row>
    <row r="62" spans="1:38" ht="29.25" customHeight="1" thickBot="1">
      <c r="A62" s="1569" t="s">
        <v>77</v>
      </c>
      <c r="B62" s="1570"/>
      <c r="C62" s="1426">
        <v>179</v>
      </c>
      <c r="D62" s="1426">
        <v>341</v>
      </c>
      <c r="E62" s="1427">
        <v>403</v>
      </c>
      <c r="F62" s="1427">
        <v>1082</v>
      </c>
      <c r="G62" s="1428">
        <v>2005</v>
      </c>
      <c r="H62" s="1217">
        <v>120878.67000000001</v>
      </c>
      <c r="I62" s="1429">
        <v>136812.04942199998</v>
      </c>
      <c r="J62" s="1430">
        <v>57742.73</v>
      </c>
      <c r="K62" s="1431">
        <v>63129.888629000001</v>
      </c>
      <c r="L62" s="1406">
        <v>47.7691639062541</v>
      </c>
      <c r="M62" s="1407">
        <v>46.143515060047363</v>
      </c>
      <c r="N62" s="1432">
        <v>867.26999999999987</v>
      </c>
      <c r="O62" s="1432">
        <v>1343.4300000000003</v>
      </c>
      <c r="P62" s="1343">
        <v>58610.000000000007</v>
      </c>
      <c r="Q62" s="1343">
        <v>64209.868629000011</v>
      </c>
      <c r="R62" s="1349">
        <v>48.486635400604591</v>
      </c>
      <c r="S62" s="1404">
        <v>46.932904594494566</v>
      </c>
      <c r="T62" s="1433">
        <v>4449.7043999999996</v>
      </c>
      <c r="U62" s="1526">
        <v>7.0484908125688301</v>
      </c>
      <c r="V62" s="1232"/>
      <c r="W62" s="1232"/>
      <c r="X62" s="1232"/>
      <c r="Y62" s="1232"/>
    </row>
    <row r="63" spans="1:38" ht="18.75" thickBot="1">
      <c r="A63" s="1434"/>
      <c r="B63" s="1435" t="s">
        <v>393</v>
      </c>
      <c r="C63" s="1436"/>
      <c r="D63" s="1437"/>
      <c r="E63" s="1437"/>
      <c r="F63" s="1218"/>
      <c r="G63" s="1437"/>
      <c r="H63" s="1218">
        <v>0</v>
      </c>
      <c r="I63" s="1438"/>
      <c r="J63" s="1437">
        <v>1883.26</v>
      </c>
      <c r="K63" s="1439">
        <v>1914.47</v>
      </c>
      <c r="L63" s="1218"/>
      <c r="M63" s="1440"/>
      <c r="N63" s="1437"/>
      <c r="O63" s="1218"/>
      <c r="P63" s="1437"/>
      <c r="Q63" s="1437"/>
      <c r="R63" s="1218"/>
      <c r="S63" s="1441"/>
      <c r="T63" s="1442"/>
      <c r="U63" s="1442"/>
      <c r="V63" s="1443"/>
    </row>
    <row r="64" spans="1:38" ht="26.25" customHeight="1" thickBot="1">
      <c r="A64" s="1472"/>
      <c r="B64" s="1473" t="s">
        <v>394</v>
      </c>
      <c r="C64" s="1474">
        <v>179</v>
      </c>
      <c r="D64" s="1474">
        <v>341</v>
      </c>
      <c r="E64" s="1474">
        <v>403</v>
      </c>
      <c r="F64" s="1474">
        <v>1082</v>
      </c>
      <c r="G64" s="1474">
        <v>2005</v>
      </c>
      <c r="H64" s="1475">
        <v>120878.67000000001</v>
      </c>
      <c r="I64" s="1475">
        <v>136812.04942199998</v>
      </c>
      <c r="J64" s="1475">
        <v>63428.24</v>
      </c>
      <c r="K64" s="1476">
        <v>67832.448629000006</v>
      </c>
      <c r="L64" s="1477">
        <v>52.472648813889158</v>
      </c>
      <c r="M64" s="1478">
        <v>49.580756165540087</v>
      </c>
      <c r="N64" s="1476">
        <v>867.26999999999987</v>
      </c>
      <c r="O64" s="1476">
        <v>1343.4300000000003</v>
      </c>
      <c r="P64" s="1476">
        <v>58610.000000000007</v>
      </c>
      <c r="Q64" s="1476">
        <v>64209.868629000011</v>
      </c>
      <c r="R64" s="1476">
        <v>48.486635400604591</v>
      </c>
      <c r="S64" s="1476">
        <v>46.932904594494566</v>
      </c>
      <c r="T64" s="1476">
        <v>4449.7043999999996</v>
      </c>
      <c r="U64" s="1527">
        <v>7.0484908125688301</v>
      </c>
      <c r="V64" s="1443"/>
    </row>
    <row r="65" spans="1:22" ht="16.5">
      <c r="A65" s="1444"/>
      <c r="B65" s="1445"/>
      <c r="C65" s="1446"/>
      <c r="D65" s="1447"/>
      <c r="E65" s="1447"/>
      <c r="F65" s="1443"/>
      <c r="G65" s="1448"/>
      <c r="H65" s="1447"/>
      <c r="I65" s="1443"/>
      <c r="J65" s="1447"/>
      <c r="K65" s="1447"/>
      <c r="L65" s="1443"/>
      <c r="M65" s="1447"/>
      <c r="N65" s="1447"/>
      <c r="O65" s="1443"/>
      <c r="P65" s="1448"/>
      <c r="Q65" s="1447"/>
      <c r="R65" s="1443"/>
      <c r="S65" s="1449"/>
      <c r="T65" s="1449"/>
      <c r="U65" s="1528"/>
      <c r="V65" s="1443"/>
    </row>
    <row r="66" spans="1:22" ht="16.5">
      <c r="A66" s="1444"/>
      <c r="B66" s="1445"/>
      <c r="C66" s="1446"/>
      <c r="D66" s="1448"/>
      <c r="E66" s="1448"/>
      <c r="F66" s="1443"/>
      <c r="G66" s="1448"/>
      <c r="H66" s="1448"/>
      <c r="I66" s="1443"/>
      <c r="J66" s="1471"/>
      <c r="K66" s="1448"/>
      <c r="L66" s="1443"/>
      <c r="M66" s="1448"/>
      <c r="N66" s="1447"/>
      <c r="O66" s="1443"/>
      <c r="P66" s="1447"/>
      <c r="Q66" s="1447"/>
      <c r="R66" s="1443"/>
      <c r="S66" s="1449"/>
      <c r="T66" s="1449"/>
      <c r="U66" s="1528"/>
      <c r="V66" s="1443"/>
    </row>
    <row r="67" spans="1:22" ht="16.5">
      <c r="A67" s="1444"/>
      <c r="B67" s="1445"/>
      <c r="C67" s="1446"/>
      <c r="D67" s="1448"/>
      <c r="E67" s="1447"/>
      <c r="F67" s="1443"/>
      <c r="G67" s="1447"/>
      <c r="H67" s="1447"/>
      <c r="I67" s="1447"/>
      <c r="J67" s="1447"/>
      <c r="K67" s="1448"/>
      <c r="L67" s="1443"/>
      <c r="M67" s="1448"/>
      <c r="N67" s="1447"/>
      <c r="O67" s="1443"/>
      <c r="P67" s="1448"/>
      <c r="Q67" s="1448"/>
      <c r="R67" s="1443"/>
      <c r="S67" s="1449"/>
      <c r="T67" s="1449"/>
      <c r="U67" s="1528"/>
      <c r="V67" s="1443"/>
    </row>
    <row r="68" spans="1:22" ht="16.5">
      <c r="A68" s="1444"/>
      <c r="B68" s="1450"/>
      <c r="C68" s="1451"/>
      <c r="D68" s="1450"/>
      <c r="E68" s="1450"/>
      <c r="F68" s="1450"/>
      <c r="G68" s="1450"/>
      <c r="H68" s="1450"/>
      <c r="I68" s="1450"/>
      <c r="J68" s="1450"/>
      <c r="K68" s="1450"/>
      <c r="L68" s="1450"/>
      <c r="M68" s="1450"/>
      <c r="N68" s="1450"/>
      <c r="O68" s="1450"/>
      <c r="P68" s="1450"/>
      <c r="Q68" s="1450"/>
      <c r="R68" s="1450"/>
      <c r="S68" s="1450"/>
      <c r="T68" s="1450"/>
      <c r="U68" s="1451"/>
      <c r="V68" s="1443"/>
    </row>
    <row r="69" spans="1:22" ht="16.5">
      <c r="A69" s="1444"/>
      <c r="B69" s="1445"/>
      <c r="C69" s="1446"/>
      <c r="D69" s="1445"/>
      <c r="E69" s="1445"/>
      <c r="F69" s="1445"/>
      <c r="G69" s="1445"/>
      <c r="H69" s="1445"/>
      <c r="I69" s="1445"/>
      <c r="J69" s="1445"/>
      <c r="K69" s="1445"/>
      <c r="L69" s="1445"/>
      <c r="M69" s="1445"/>
      <c r="N69" s="1445"/>
      <c r="O69" s="1445"/>
      <c r="P69" s="1445"/>
      <c r="Q69" s="1445"/>
      <c r="R69" s="1445"/>
      <c r="S69" s="1445"/>
      <c r="T69" s="1445"/>
      <c r="U69" s="1446"/>
      <c r="V69" s="1443"/>
    </row>
    <row r="70" spans="1:22" ht="16.5">
      <c r="A70" s="1444"/>
      <c r="B70" s="1445"/>
      <c r="C70" s="1446"/>
      <c r="D70" s="1447"/>
      <c r="E70" s="1447"/>
      <c r="F70" s="1443"/>
      <c r="G70" s="1448"/>
      <c r="H70" s="1448"/>
      <c r="I70" s="1443"/>
      <c r="J70" s="1447"/>
      <c r="K70" s="1448"/>
      <c r="L70" s="1443"/>
      <c r="M70" s="1448"/>
      <c r="N70" s="1448"/>
      <c r="O70" s="1443"/>
      <c r="P70" s="1447"/>
      <c r="Q70" s="1447"/>
      <c r="R70" s="1443"/>
      <c r="S70" s="1449"/>
      <c r="T70" s="1449"/>
      <c r="U70" s="1528"/>
      <c r="V70" s="1443"/>
    </row>
    <row r="71" spans="1:22" ht="16.5">
      <c r="A71" s="1444"/>
      <c r="B71" s="1445"/>
      <c r="C71" s="1446"/>
      <c r="D71" s="1447"/>
      <c r="E71" s="1447"/>
      <c r="F71" s="1443"/>
      <c r="G71" s="1447"/>
      <c r="H71" s="1447"/>
      <c r="I71" s="1443"/>
      <c r="J71" s="1447"/>
      <c r="K71" s="1447"/>
      <c r="L71" s="1443"/>
      <c r="M71" s="1447"/>
      <c r="N71" s="1447"/>
      <c r="O71" s="1443"/>
      <c r="P71" s="1447"/>
      <c r="Q71" s="1447"/>
      <c r="R71" s="1443"/>
      <c r="S71" s="1449"/>
      <c r="T71" s="1449"/>
      <c r="U71" s="1528"/>
      <c r="V71" s="1443"/>
    </row>
    <row r="72" spans="1:22" ht="16.5">
      <c r="A72" s="1444"/>
      <c r="B72" s="1445"/>
      <c r="C72" s="1446"/>
      <c r="D72" s="1447"/>
      <c r="E72" s="1447"/>
      <c r="F72" s="1443"/>
      <c r="G72" s="1447"/>
      <c r="H72" s="1447"/>
      <c r="I72" s="1443"/>
      <c r="J72" s="1447"/>
      <c r="K72" s="1447"/>
      <c r="L72" s="1443"/>
      <c r="M72" s="1448"/>
      <c r="N72" s="1447"/>
      <c r="O72" s="1443"/>
      <c r="P72" s="1448"/>
      <c r="Q72" s="1447"/>
      <c r="R72" s="1443"/>
      <c r="S72" s="1449"/>
      <c r="T72" s="1449"/>
      <c r="U72" s="1528"/>
      <c r="V72" s="1443"/>
    </row>
    <row r="73" spans="1:22" ht="16.5">
      <c r="A73" s="1444"/>
      <c r="B73" s="1452"/>
      <c r="C73" s="1453"/>
      <c r="D73" s="1447"/>
      <c r="E73" s="1447"/>
      <c r="F73" s="1443"/>
      <c r="G73" s="1447"/>
      <c r="H73" s="1447"/>
      <c r="I73" s="1443"/>
      <c r="J73" s="1447"/>
      <c r="K73" s="1447"/>
      <c r="L73" s="1443"/>
      <c r="M73" s="1447"/>
      <c r="N73" s="1447"/>
      <c r="O73" s="1443"/>
      <c r="P73" s="1447"/>
      <c r="Q73" s="1447"/>
      <c r="R73" s="1443"/>
      <c r="S73" s="1449"/>
      <c r="T73" s="1449"/>
      <c r="U73" s="1528"/>
      <c r="V73" s="1443"/>
    </row>
    <row r="74" spans="1:22" ht="16.5">
      <c r="A74" s="1444"/>
      <c r="B74" s="1445"/>
      <c r="C74" s="1446"/>
      <c r="D74" s="1447"/>
      <c r="E74" s="1447"/>
      <c r="F74" s="1443"/>
      <c r="G74" s="1448"/>
      <c r="H74" s="1448"/>
      <c r="I74" s="1443"/>
      <c r="J74" s="1448"/>
      <c r="K74" s="1448"/>
      <c r="L74" s="1443"/>
      <c r="M74" s="1448"/>
      <c r="N74" s="1454"/>
      <c r="O74" s="1443"/>
      <c r="P74" s="1447"/>
      <c r="Q74" s="1447"/>
      <c r="R74" s="1443"/>
      <c r="S74" s="1449"/>
      <c r="T74" s="1449"/>
      <c r="U74" s="1528"/>
      <c r="V74" s="1443"/>
    </row>
    <row r="75" spans="1:22" ht="16.5">
      <c r="A75" s="1444"/>
      <c r="B75" s="1450"/>
      <c r="C75" s="1451"/>
      <c r="D75" s="1447"/>
      <c r="E75" s="1447"/>
      <c r="F75" s="1443"/>
      <c r="G75" s="1447"/>
      <c r="H75" s="1447"/>
      <c r="I75" s="1443"/>
      <c r="J75" s="1447"/>
      <c r="K75" s="1447"/>
      <c r="L75" s="1443"/>
      <c r="M75" s="1447"/>
      <c r="N75" s="1447"/>
      <c r="O75" s="1443"/>
      <c r="P75" s="1447"/>
      <c r="Q75" s="1447"/>
      <c r="R75" s="1443"/>
      <c r="S75" s="1449"/>
      <c r="T75" s="1449"/>
      <c r="U75" s="1528"/>
      <c r="V75" s="1443"/>
    </row>
    <row r="76" spans="1:22" ht="16.5">
      <c r="A76" s="1444"/>
      <c r="B76" s="1445"/>
      <c r="C76" s="1446"/>
      <c r="D76" s="1447"/>
      <c r="E76" s="1447"/>
      <c r="F76" s="1443"/>
      <c r="G76" s="1447"/>
      <c r="H76" s="1447"/>
      <c r="I76" s="1443"/>
      <c r="J76" s="1447"/>
      <c r="K76" s="1447"/>
      <c r="L76" s="1443"/>
      <c r="M76" s="1447"/>
      <c r="N76" s="1447"/>
      <c r="O76" s="1443"/>
      <c r="P76" s="1447"/>
      <c r="Q76" s="1447"/>
      <c r="R76" s="1443"/>
      <c r="S76" s="1449"/>
      <c r="T76" s="1449"/>
      <c r="U76" s="1528"/>
      <c r="V76" s="1443"/>
    </row>
    <row r="77" spans="1:22" ht="18">
      <c r="A77" s="1455"/>
      <c r="B77" s="1445"/>
      <c r="C77" s="1446"/>
      <c r="D77" s="1456"/>
      <c r="E77" s="1456"/>
      <c r="F77" s="1457"/>
      <c r="G77" s="1456"/>
      <c r="H77" s="1456"/>
      <c r="I77" s="1457"/>
      <c r="J77" s="1456"/>
      <c r="K77" s="1456"/>
      <c r="L77" s="1457"/>
      <c r="M77" s="1456"/>
      <c r="N77" s="1456"/>
      <c r="O77" s="1457"/>
      <c r="P77" s="1456"/>
      <c r="Q77" s="1456"/>
      <c r="R77" s="1457"/>
      <c r="S77" s="1456"/>
      <c r="T77" s="1456"/>
      <c r="U77" s="1529"/>
      <c r="V77" s="1457"/>
    </row>
    <row r="78" spans="1:22">
      <c r="A78" s="1458"/>
      <c r="B78" s="1459"/>
      <c r="C78" s="1460"/>
      <c r="F78" s="1457"/>
      <c r="I78" s="1457"/>
    </row>
    <row r="79" spans="1:22" ht="16.5">
      <c r="A79" s="1444"/>
      <c r="B79" s="1445"/>
      <c r="C79" s="1446"/>
      <c r="D79" s="1448"/>
      <c r="E79" s="1448"/>
      <c r="F79" s="1443"/>
      <c r="G79" s="1448"/>
      <c r="H79" s="1447"/>
      <c r="I79" s="1443"/>
      <c r="J79" s="1448"/>
      <c r="K79" s="1447"/>
      <c r="L79" s="1443"/>
      <c r="M79" s="1448"/>
      <c r="N79" s="1448"/>
      <c r="O79" s="1443"/>
      <c r="P79" s="1447"/>
      <c r="Q79" s="1448"/>
      <c r="R79" s="1443"/>
      <c r="S79" s="1449"/>
      <c r="T79" s="1449"/>
      <c r="U79" s="1528"/>
      <c r="V79" s="1443"/>
    </row>
    <row r="80" spans="1:22" ht="16.5">
      <c r="A80" s="1444"/>
      <c r="B80" s="1450"/>
      <c r="C80" s="1451"/>
      <c r="D80" s="1447"/>
      <c r="E80" s="1447"/>
      <c r="F80" s="1443"/>
      <c r="G80" s="1447"/>
      <c r="H80" s="1447"/>
      <c r="I80" s="1443"/>
      <c r="J80" s="1447"/>
      <c r="K80" s="1447"/>
      <c r="L80" s="1443"/>
      <c r="M80" s="1447"/>
      <c r="N80" s="1447"/>
      <c r="O80" s="1443"/>
      <c r="P80" s="1447"/>
      <c r="Q80" s="1447"/>
      <c r="R80" s="1443"/>
      <c r="S80" s="1449"/>
      <c r="T80" s="1449"/>
      <c r="U80" s="1528"/>
      <c r="V80" s="1443"/>
    </row>
    <row r="81" spans="1:22" ht="16.5">
      <c r="A81" s="1444"/>
      <c r="B81" s="1445"/>
      <c r="C81" s="1446"/>
      <c r="D81" s="1461"/>
      <c r="E81" s="1447"/>
      <c r="F81" s="1443"/>
      <c r="G81" s="1447"/>
      <c r="H81" s="1447"/>
      <c r="I81" s="1443"/>
      <c r="J81" s="1447"/>
      <c r="K81" s="1447"/>
      <c r="L81" s="1443"/>
      <c r="M81" s="1447"/>
      <c r="N81" s="1447"/>
      <c r="O81" s="1443"/>
      <c r="P81" s="1447"/>
      <c r="Q81" s="1447"/>
      <c r="R81" s="1443"/>
      <c r="S81" s="1449"/>
      <c r="T81" s="1449"/>
      <c r="U81" s="1528"/>
      <c r="V81" s="1443"/>
    </row>
    <row r="82" spans="1:22" ht="16.5">
      <c r="A82" s="1444"/>
      <c r="B82" s="1445"/>
      <c r="C82" s="1446"/>
      <c r="D82" s="1447"/>
      <c r="E82" s="1447"/>
      <c r="F82" s="1443"/>
      <c r="G82" s="1447"/>
      <c r="H82" s="1447"/>
      <c r="I82" s="1443"/>
      <c r="J82" s="1447"/>
      <c r="K82" s="1447"/>
      <c r="L82" s="1443"/>
      <c r="M82" s="1447"/>
      <c r="N82" s="1447"/>
      <c r="O82" s="1443"/>
      <c r="P82" s="1447"/>
      <c r="Q82" s="1447"/>
      <c r="R82" s="1443"/>
      <c r="S82" s="1449"/>
      <c r="T82" s="1449"/>
      <c r="U82" s="1528"/>
      <c r="V82" s="1443"/>
    </row>
    <row r="83" spans="1:22" ht="16.5">
      <c r="A83" s="1444"/>
      <c r="B83" s="1450"/>
      <c r="C83" s="1451"/>
      <c r="D83" s="1447"/>
      <c r="E83" s="1447"/>
      <c r="F83" s="1443"/>
      <c r="G83" s="1447"/>
      <c r="H83" s="1447"/>
      <c r="I83" s="1443"/>
      <c r="J83" s="1447"/>
      <c r="K83" s="1447"/>
      <c r="L83" s="1443"/>
      <c r="M83" s="1447"/>
      <c r="N83" s="1447"/>
      <c r="O83" s="1443"/>
      <c r="P83" s="1447"/>
      <c r="Q83" s="1447"/>
      <c r="R83" s="1443"/>
      <c r="S83" s="1449"/>
      <c r="T83" s="1449"/>
      <c r="U83" s="1528"/>
      <c r="V83" s="1443"/>
    </row>
    <row r="84" spans="1:22" ht="16.5">
      <c r="A84" s="1444"/>
      <c r="B84" s="1445"/>
      <c r="C84" s="1446"/>
      <c r="D84" s="1447"/>
      <c r="E84" s="1447"/>
      <c r="F84" s="1443"/>
      <c r="G84" s="1447"/>
      <c r="H84" s="1447"/>
      <c r="I84" s="1443"/>
      <c r="J84" s="1447"/>
      <c r="K84" s="1447"/>
      <c r="L84" s="1443"/>
      <c r="M84" s="1447"/>
      <c r="N84" s="1447"/>
      <c r="O84" s="1443"/>
      <c r="P84" s="1447"/>
      <c r="Q84" s="1447"/>
      <c r="R84" s="1443"/>
      <c r="S84" s="1449"/>
      <c r="T84" s="1449"/>
      <c r="U84" s="1528"/>
      <c r="V84" s="1443"/>
    </row>
    <row r="85" spans="1:22" ht="16.5">
      <c r="A85" s="1444"/>
      <c r="B85" s="1445"/>
      <c r="C85" s="1446"/>
      <c r="D85" s="1447"/>
      <c r="E85" s="1447"/>
      <c r="F85" s="1443"/>
      <c r="G85" s="1447"/>
      <c r="H85" s="1447"/>
      <c r="I85" s="1443"/>
      <c r="J85" s="1447"/>
      <c r="K85" s="1447"/>
      <c r="L85" s="1443"/>
      <c r="M85" s="1447"/>
      <c r="N85" s="1447"/>
      <c r="O85" s="1443"/>
      <c r="P85" s="1447"/>
      <c r="Q85" s="1447"/>
      <c r="R85" s="1443"/>
      <c r="S85" s="1449"/>
      <c r="T85" s="1449"/>
      <c r="U85" s="1528"/>
      <c r="V85" s="1443"/>
    </row>
    <row r="86" spans="1:22" ht="18">
      <c r="A86" s="1455"/>
      <c r="B86" s="1445"/>
      <c r="C86" s="1446"/>
      <c r="D86" s="1456"/>
      <c r="E86" s="1456"/>
      <c r="F86" s="1457"/>
      <c r="G86" s="1456"/>
      <c r="H86" s="1456"/>
      <c r="I86" s="1457"/>
      <c r="J86" s="1456"/>
      <c r="K86" s="1456"/>
      <c r="L86" s="1457"/>
      <c r="M86" s="1456"/>
      <c r="N86" s="1456"/>
      <c r="O86" s="1457"/>
      <c r="P86" s="1456"/>
      <c r="Q86" s="1456"/>
      <c r="R86" s="1457"/>
      <c r="S86" s="1456"/>
      <c r="T86" s="1456"/>
      <c r="U86" s="1529"/>
      <c r="V86" s="1457"/>
    </row>
    <row r="87" spans="1:22">
      <c r="A87" s="1458"/>
      <c r="B87" s="1459"/>
      <c r="C87" s="1460"/>
    </row>
    <row r="88" spans="1:22" ht="16.5">
      <c r="A88" s="1444"/>
      <c r="B88" s="1445"/>
      <c r="C88" s="1446"/>
      <c r="D88" s="1447"/>
      <c r="E88" s="1447"/>
      <c r="F88" s="1443"/>
      <c r="G88" s="1447"/>
      <c r="H88" s="1447"/>
      <c r="I88" s="1443"/>
      <c r="J88" s="1447"/>
      <c r="K88" s="1447"/>
      <c r="L88" s="1443"/>
      <c r="M88" s="1447"/>
      <c r="N88" s="1447"/>
      <c r="O88" s="1443"/>
      <c r="P88" s="1447"/>
      <c r="Q88" s="1447"/>
      <c r="R88" s="1443"/>
      <c r="S88" s="1449"/>
      <c r="T88" s="1449"/>
      <c r="U88" s="1528"/>
      <c r="V88" s="1443"/>
    </row>
    <row r="89" spans="1:22" ht="16.5">
      <c r="A89" s="1444"/>
      <c r="B89" s="1445"/>
      <c r="C89" s="1446"/>
      <c r="D89" s="1447"/>
      <c r="E89" s="1447"/>
      <c r="F89" s="1443"/>
      <c r="G89" s="1447"/>
      <c r="H89" s="1447"/>
      <c r="I89" s="1443"/>
      <c r="J89" s="1447"/>
      <c r="K89" s="1447"/>
      <c r="L89" s="1443"/>
      <c r="M89" s="1447"/>
      <c r="N89" s="1447"/>
      <c r="O89" s="1443"/>
      <c r="P89" s="1447"/>
      <c r="Q89" s="1447"/>
      <c r="R89" s="1443"/>
      <c r="S89" s="1449"/>
      <c r="T89" s="1449"/>
      <c r="U89" s="1528"/>
      <c r="V89" s="1443"/>
    </row>
    <row r="90" spans="1:22" ht="18">
      <c r="A90" s="1455"/>
      <c r="B90" s="1445"/>
      <c r="C90" s="1446"/>
      <c r="D90" s="1456"/>
      <c r="E90" s="1456"/>
      <c r="F90" s="1457"/>
      <c r="G90" s="1456"/>
      <c r="H90" s="1456"/>
      <c r="I90" s="1457"/>
      <c r="J90" s="1456"/>
      <c r="K90" s="1456"/>
      <c r="L90" s="1457"/>
      <c r="M90" s="1456"/>
      <c r="N90" s="1456"/>
      <c r="O90" s="1457"/>
      <c r="P90" s="1456"/>
      <c r="Q90" s="1456"/>
      <c r="R90" s="1457"/>
      <c r="S90" s="1456"/>
      <c r="T90" s="1456"/>
      <c r="U90" s="1529"/>
      <c r="V90" s="1457"/>
    </row>
    <row r="91" spans="1:22">
      <c r="A91" s="1458"/>
      <c r="B91" s="1459"/>
      <c r="C91" s="1460"/>
    </row>
    <row r="92" spans="1:22" ht="16.5">
      <c r="A92" s="1444"/>
      <c r="B92" s="1445"/>
      <c r="C92" s="1446"/>
      <c r="D92" s="1448"/>
      <c r="E92" s="1462"/>
      <c r="F92" s="1443"/>
      <c r="G92" s="1448"/>
      <c r="H92" s="1447"/>
      <c r="I92" s="1443"/>
      <c r="J92" s="1447"/>
      <c r="K92" s="1447"/>
      <c r="L92" s="1443"/>
      <c r="M92" s="1447"/>
      <c r="N92" s="1447"/>
      <c r="O92" s="1443"/>
      <c r="P92" s="1447"/>
      <c r="Q92" s="1447"/>
      <c r="R92" s="1443"/>
      <c r="S92" s="1449"/>
      <c r="T92" s="1449"/>
      <c r="U92" s="1528"/>
      <c r="V92" s="1443"/>
    </row>
    <row r="93" spans="1:22" ht="16.5">
      <c r="A93" s="1444"/>
      <c r="B93" s="1445"/>
      <c r="C93" s="1446"/>
      <c r="D93" s="1445"/>
      <c r="E93" s="1447"/>
      <c r="F93" s="1443"/>
      <c r="G93" s="1448"/>
      <c r="H93" s="1447"/>
      <c r="I93" s="1443"/>
      <c r="J93" s="1447"/>
      <c r="K93" s="1447"/>
      <c r="L93" s="1443"/>
      <c r="M93" s="1448"/>
      <c r="N93" s="1448"/>
      <c r="O93" s="1443"/>
      <c r="P93" s="1448"/>
      <c r="Q93" s="1448"/>
      <c r="R93" s="1443"/>
      <c r="S93" s="1449"/>
      <c r="T93" s="1449"/>
      <c r="U93" s="1528"/>
      <c r="V93" s="1443"/>
    </row>
    <row r="94" spans="1:22" ht="16.5">
      <c r="A94" s="1444"/>
      <c r="B94" s="1445"/>
      <c r="C94" s="1446"/>
      <c r="D94" s="1445"/>
      <c r="E94" s="1448"/>
      <c r="F94" s="1443"/>
      <c r="G94" s="1448"/>
      <c r="H94" s="1447"/>
      <c r="I94" s="1443"/>
      <c r="J94" s="1447"/>
      <c r="K94" s="1447"/>
      <c r="L94" s="1443"/>
      <c r="M94" s="1447"/>
      <c r="N94" s="1447"/>
      <c r="O94" s="1443"/>
      <c r="P94" s="1447"/>
      <c r="Q94" s="1447"/>
      <c r="R94" s="1443"/>
      <c r="S94" s="1449"/>
      <c r="T94" s="1449"/>
      <c r="U94" s="1528"/>
      <c r="V94" s="1443"/>
    </row>
    <row r="95" spans="1:22" ht="16.5">
      <c r="A95" s="1444"/>
      <c r="B95" s="1445"/>
      <c r="C95" s="1446"/>
      <c r="D95" s="1463"/>
      <c r="E95" s="1447"/>
      <c r="F95" s="1443"/>
      <c r="G95" s="1447"/>
      <c r="H95" s="1447"/>
      <c r="I95" s="1443"/>
      <c r="J95" s="1447"/>
      <c r="K95" s="1447"/>
      <c r="L95" s="1443"/>
      <c r="M95" s="1447"/>
      <c r="N95" s="1447"/>
      <c r="O95" s="1443"/>
      <c r="P95" s="1448"/>
      <c r="Q95" s="1447"/>
      <c r="R95" s="1443"/>
      <c r="S95" s="1449"/>
      <c r="T95" s="1449"/>
      <c r="U95" s="1528"/>
      <c r="V95" s="1443"/>
    </row>
    <row r="96" spans="1:22" ht="16.5">
      <c r="A96" s="1444"/>
      <c r="B96" s="1445"/>
      <c r="C96" s="1446"/>
      <c r="D96" s="1448"/>
      <c r="E96" s="1448"/>
      <c r="F96" s="1443"/>
      <c r="G96" s="1448"/>
      <c r="H96" s="1448"/>
      <c r="I96" s="1443"/>
      <c r="J96" s="1448"/>
      <c r="K96" s="1447"/>
      <c r="L96" s="1443"/>
      <c r="M96" s="1448"/>
      <c r="N96" s="1447"/>
      <c r="O96" s="1443"/>
      <c r="P96" s="1448"/>
      <c r="Q96" s="1448"/>
      <c r="R96" s="1443"/>
      <c r="S96" s="1449"/>
      <c r="T96" s="1449"/>
      <c r="U96" s="1528"/>
      <c r="V96" s="1443"/>
    </row>
    <row r="97" spans="1:22" ht="16.5">
      <c r="A97" s="1444"/>
      <c r="B97" s="1445"/>
      <c r="C97" s="1446"/>
      <c r="D97" s="1463"/>
      <c r="E97" s="1447"/>
      <c r="F97" s="1443"/>
      <c r="G97" s="1447"/>
      <c r="H97" s="1447"/>
      <c r="I97" s="1443"/>
      <c r="J97" s="1447"/>
      <c r="K97" s="1447"/>
      <c r="L97" s="1443"/>
      <c r="M97" s="1447"/>
      <c r="N97" s="1447"/>
      <c r="O97" s="1443"/>
      <c r="P97" s="1447"/>
      <c r="Q97" s="1447"/>
      <c r="R97" s="1443"/>
      <c r="S97" s="1449"/>
      <c r="T97" s="1449"/>
      <c r="U97" s="1528"/>
      <c r="V97" s="1443"/>
    </row>
    <row r="98" spans="1:22" ht="16.5">
      <c r="A98" s="1444"/>
      <c r="B98" s="1445"/>
      <c r="C98" s="1446"/>
      <c r="D98" s="1463"/>
      <c r="E98" s="1447"/>
      <c r="F98" s="1443"/>
      <c r="G98" s="1447"/>
      <c r="H98" s="1447"/>
      <c r="I98" s="1443"/>
      <c r="J98" s="1447"/>
      <c r="K98" s="1447"/>
      <c r="L98" s="1443"/>
      <c r="M98" s="1447"/>
      <c r="N98" s="1447"/>
      <c r="O98" s="1443"/>
      <c r="P98" s="1447"/>
      <c r="Q98" s="1447"/>
      <c r="R98" s="1443"/>
      <c r="S98" s="1449"/>
      <c r="T98" s="1449"/>
      <c r="U98" s="1528"/>
      <c r="V98" s="1443"/>
    </row>
    <row r="99" spans="1:22" ht="16.5">
      <c r="A99" s="1444"/>
      <c r="B99" s="1450"/>
      <c r="C99" s="1451"/>
      <c r="D99" s="1463"/>
      <c r="E99" s="1447"/>
      <c r="F99" s="1443"/>
      <c r="G99" s="1447"/>
      <c r="H99" s="1447"/>
      <c r="I99" s="1443"/>
      <c r="J99" s="1447"/>
      <c r="K99" s="1447"/>
      <c r="L99" s="1443"/>
      <c r="M99" s="1447"/>
      <c r="N99" s="1447"/>
      <c r="O99" s="1443"/>
      <c r="P99" s="1447"/>
      <c r="Q99" s="1447"/>
      <c r="R99" s="1443"/>
      <c r="S99" s="1449"/>
      <c r="T99" s="1449"/>
      <c r="U99" s="1528"/>
      <c r="V99" s="1443"/>
    </row>
    <row r="100" spans="1:22" ht="16.5">
      <c r="A100" s="1444"/>
      <c r="B100" s="1445"/>
      <c r="C100" s="1446"/>
      <c r="D100" s="1463"/>
      <c r="E100" s="1447"/>
      <c r="F100" s="1443"/>
      <c r="G100" s="1447"/>
      <c r="H100" s="1447"/>
      <c r="I100" s="1443"/>
      <c r="J100" s="1448"/>
      <c r="K100" s="1448"/>
      <c r="L100" s="1443"/>
      <c r="M100" s="1448"/>
      <c r="N100" s="1447"/>
      <c r="O100" s="1443"/>
      <c r="P100" s="1447"/>
      <c r="Q100" s="1447"/>
      <c r="R100" s="1443"/>
      <c r="S100" s="1449"/>
      <c r="T100" s="1449"/>
      <c r="U100" s="1528"/>
      <c r="V100" s="1443"/>
    </row>
    <row r="101" spans="1:22" ht="16.5">
      <c r="A101" s="1444"/>
      <c r="B101" s="1445"/>
      <c r="C101" s="1446"/>
      <c r="D101" s="1463"/>
      <c r="E101" s="1447"/>
      <c r="F101" s="1443"/>
      <c r="G101" s="1447"/>
      <c r="H101" s="1447"/>
      <c r="I101" s="1443"/>
      <c r="J101" s="1447"/>
      <c r="K101" s="1447"/>
      <c r="L101" s="1443"/>
      <c r="M101" s="1448"/>
      <c r="N101" s="1447"/>
      <c r="O101" s="1443"/>
      <c r="P101" s="1447"/>
      <c r="Q101" s="1447"/>
      <c r="R101" s="1443"/>
      <c r="S101" s="1449"/>
      <c r="T101" s="1449"/>
      <c r="U101" s="1528"/>
      <c r="V101" s="1443"/>
    </row>
    <row r="102" spans="1:22" ht="18">
      <c r="A102" s="1455"/>
      <c r="B102" s="1445"/>
      <c r="C102" s="1446"/>
      <c r="D102" s="1456"/>
      <c r="E102" s="1456"/>
      <c r="F102" s="1457"/>
      <c r="G102" s="1456"/>
      <c r="H102" s="1456"/>
      <c r="I102" s="1457"/>
      <c r="J102" s="1456"/>
      <c r="K102" s="1456"/>
      <c r="L102" s="1457"/>
      <c r="M102" s="1456"/>
      <c r="N102" s="1456"/>
      <c r="O102" s="1457"/>
      <c r="P102" s="1456"/>
      <c r="Q102" s="1456"/>
      <c r="R102" s="1457"/>
      <c r="S102" s="1456"/>
      <c r="T102" s="1456"/>
      <c r="U102" s="1529"/>
      <c r="V102" s="1457"/>
    </row>
    <row r="103" spans="1:22">
      <c r="A103" s="1458"/>
      <c r="B103" s="1450"/>
      <c r="C103" s="1451"/>
    </row>
    <row r="104" spans="1:22" ht="16.5">
      <c r="A104" s="1464"/>
      <c r="B104" s="1445"/>
      <c r="C104" s="1446"/>
      <c r="D104" s="1463"/>
      <c r="E104" s="1463"/>
      <c r="F104" s="1443"/>
      <c r="G104" s="1447"/>
      <c r="H104" s="1447"/>
      <c r="I104" s="1443"/>
      <c r="J104" s="1447"/>
      <c r="K104" s="1447"/>
      <c r="L104" s="1443"/>
      <c r="M104" s="1447"/>
      <c r="N104" s="1447"/>
      <c r="O104" s="1443"/>
      <c r="P104" s="1447"/>
      <c r="Q104" s="1447"/>
      <c r="R104" s="1443"/>
      <c r="S104" s="1449"/>
      <c r="T104" s="1449"/>
      <c r="U104" s="1528"/>
      <c r="V104" s="1443"/>
    </row>
    <row r="105" spans="1:22">
      <c r="A105" s="1464"/>
      <c r="B105" s="1445"/>
      <c r="C105" s="1446"/>
      <c r="D105" s="1457"/>
      <c r="E105" s="1457"/>
      <c r="F105" s="1457"/>
      <c r="G105" s="1457"/>
      <c r="H105" s="1457"/>
      <c r="I105" s="1457"/>
      <c r="J105" s="1457"/>
      <c r="K105" s="1457"/>
      <c r="L105" s="1457"/>
      <c r="M105" s="1457"/>
      <c r="N105" s="1457"/>
      <c r="O105" s="1457"/>
      <c r="P105" s="1457"/>
      <c r="Q105" s="1457"/>
      <c r="R105" s="1457"/>
      <c r="S105" s="1457"/>
      <c r="T105" s="1457"/>
      <c r="U105" s="1528"/>
      <c r="V105" s="1457"/>
    </row>
    <row r="106" spans="1:22" ht="18">
      <c r="A106" s="1465"/>
      <c r="B106" s="1466"/>
      <c r="C106" s="1467"/>
      <c r="D106" s="1468"/>
      <c r="E106" s="1468"/>
      <c r="F106" s="1457"/>
      <c r="G106" s="1468"/>
      <c r="H106" s="1468"/>
      <c r="I106" s="1457"/>
      <c r="J106" s="1468"/>
      <c r="K106" s="1468"/>
      <c r="L106" s="1457"/>
      <c r="M106" s="1468"/>
      <c r="N106" s="1468"/>
      <c r="O106" s="1457"/>
      <c r="P106" s="1468"/>
      <c r="Q106" s="1468"/>
      <c r="R106" s="1457"/>
      <c r="S106" s="1468"/>
      <c r="T106" s="1468"/>
      <c r="U106" s="1530"/>
      <c r="V106" s="1469"/>
    </row>
    <row r="108" spans="1:22" ht="16.5">
      <c r="A108" s="1455"/>
      <c r="B108" s="1455"/>
      <c r="C108" s="1444"/>
      <c r="D108" s="1455"/>
      <c r="E108" s="1455"/>
      <c r="F108" s="1455"/>
      <c r="G108" s="1455"/>
      <c r="H108" s="1455"/>
      <c r="I108" s="1455"/>
      <c r="J108" s="1455"/>
      <c r="K108" s="1455"/>
      <c r="L108" s="1455"/>
      <c r="M108" s="1455"/>
      <c r="N108" s="1455"/>
      <c r="O108" s="1455"/>
      <c r="P108" s="1455"/>
      <c r="Q108" s="1455"/>
      <c r="R108" s="1455"/>
      <c r="S108" s="1455"/>
    </row>
    <row r="109" spans="1:22" ht="18">
      <c r="A109" s="1455"/>
      <c r="B109" s="1455"/>
      <c r="C109" s="1444"/>
      <c r="D109" s="1468"/>
      <c r="E109" s="1468"/>
      <c r="F109" s="1457"/>
      <c r="G109" s="1468"/>
      <c r="H109" s="1468"/>
      <c r="I109" s="1457"/>
      <c r="J109" s="1468"/>
      <c r="K109" s="1468"/>
      <c r="L109" s="1457"/>
      <c r="M109" s="1468"/>
      <c r="N109" s="1468"/>
      <c r="O109" s="1457"/>
      <c r="P109" s="1468"/>
      <c r="Q109" s="1468"/>
      <c r="R109" s="1457"/>
      <c r="S109" s="1468"/>
      <c r="T109" s="1468"/>
      <c r="U109" s="1530"/>
      <c r="V109" s="1469"/>
    </row>
    <row r="110" spans="1:22" ht="16.5">
      <c r="A110" s="1455"/>
      <c r="B110" s="1455"/>
      <c r="C110" s="1444"/>
      <c r="D110" s="1455"/>
      <c r="E110" s="1455"/>
      <c r="F110" s="1455"/>
      <c r="G110" s="1455"/>
      <c r="H110" s="1455"/>
      <c r="I110" s="1455"/>
      <c r="J110" s="1455"/>
      <c r="K110" s="1455"/>
      <c r="L110" s="1455"/>
      <c r="M110" s="1455"/>
      <c r="N110" s="1455"/>
      <c r="O110" s="1455"/>
      <c r="P110" s="1455"/>
      <c r="Q110" s="1455"/>
      <c r="R110" s="1455"/>
      <c r="S110" s="1455"/>
    </row>
    <row r="111" spans="1:22" ht="16.5">
      <c r="A111" s="1455"/>
      <c r="B111" s="1455"/>
      <c r="C111" s="1444"/>
      <c r="D111" s="1455"/>
      <c r="E111" s="1455"/>
      <c r="F111" s="1455"/>
      <c r="G111" s="1455"/>
      <c r="H111" s="1455"/>
      <c r="I111" s="1455"/>
      <c r="J111" s="1455"/>
      <c r="K111" s="1455"/>
      <c r="L111" s="1455"/>
      <c r="M111" s="1455"/>
      <c r="N111" s="1455"/>
      <c r="O111" s="1455"/>
      <c r="P111" s="1455"/>
      <c r="Q111" s="1455"/>
      <c r="R111" s="1455"/>
      <c r="S111" s="1455"/>
    </row>
    <row r="112" spans="1:22" ht="16.5">
      <c r="A112" s="1455"/>
      <c r="B112" s="1455"/>
      <c r="C112" s="1444"/>
      <c r="D112" s="1455"/>
      <c r="E112" s="1455"/>
      <c r="F112" s="1455"/>
      <c r="G112" s="1455"/>
      <c r="H112" s="1455"/>
      <c r="I112" s="1455"/>
      <c r="J112" s="1455"/>
      <c r="K112" s="1455"/>
      <c r="L112" s="1455"/>
      <c r="M112" s="1455"/>
      <c r="N112" s="1455"/>
      <c r="O112" s="1455"/>
      <c r="P112" s="1455"/>
      <c r="Q112" s="1455"/>
      <c r="R112" s="1455"/>
      <c r="S112" s="1455"/>
    </row>
    <row r="113" spans="1:19" ht="16.5">
      <c r="A113" s="1455"/>
      <c r="B113" s="1455"/>
      <c r="C113" s="1444"/>
      <c r="D113" s="1455"/>
      <c r="E113" s="1455"/>
      <c r="F113" s="1455"/>
      <c r="G113" s="1455"/>
      <c r="H113" s="1455"/>
      <c r="I113" s="1455"/>
      <c r="J113" s="1455"/>
      <c r="K113" s="1455"/>
      <c r="L113" s="1455"/>
      <c r="M113" s="1455"/>
      <c r="N113" s="1455"/>
      <c r="O113" s="1455"/>
      <c r="P113" s="1455"/>
      <c r="Q113" s="1455"/>
      <c r="R113" s="1455"/>
      <c r="S113" s="1455"/>
    </row>
    <row r="114" spans="1:19" ht="16.5">
      <c r="A114" s="1455"/>
      <c r="B114" s="1455"/>
      <c r="C114" s="1444"/>
      <c r="D114" s="1455"/>
      <c r="E114" s="1455"/>
      <c r="F114" s="1455"/>
      <c r="G114" s="1455"/>
      <c r="H114" s="1455"/>
      <c r="I114" s="1455"/>
      <c r="J114" s="1455"/>
      <c r="K114" s="1455"/>
      <c r="L114" s="1455"/>
      <c r="M114" s="1455"/>
      <c r="N114" s="1455"/>
      <c r="O114" s="1455"/>
      <c r="P114" s="1455"/>
      <c r="Q114" s="1455"/>
      <c r="R114" s="1455"/>
      <c r="S114" s="1455"/>
    </row>
    <row r="115" spans="1:19" ht="16.5">
      <c r="A115" s="1455"/>
      <c r="B115" s="1455"/>
      <c r="C115" s="1444"/>
      <c r="D115" s="1455"/>
      <c r="E115" s="1455"/>
      <c r="F115" s="1455"/>
      <c r="G115" s="1455"/>
      <c r="H115" s="1455"/>
      <c r="I115" s="1455"/>
      <c r="J115" s="1455"/>
      <c r="K115" s="1455"/>
      <c r="L115" s="1455"/>
      <c r="M115" s="1455"/>
      <c r="N115" s="1455"/>
      <c r="O115" s="1455"/>
      <c r="P115" s="1455"/>
      <c r="Q115" s="1455"/>
      <c r="R115" s="1455"/>
      <c r="S115" s="1455"/>
    </row>
    <row r="116" spans="1:19" ht="16.5">
      <c r="A116" s="1455"/>
      <c r="B116" s="1455"/>
      <c r="C116" s="1444"/>
      <c r="D116" s="1455"/>
      <c r="E116" s="1455"/>
      <c r="F116" s="1455"/>
      <c r="G116" s="1455"/>
      <c r="H116" s="1455"/>
      <c r="I116" s="1455"/>
      <c r="J116" s="1455"/>
      <c r="K116" s="1455"/>
      <c r="L116" s="1455"/>
      <c r="M116" s="1455"/>
      <c r="N116" s="1455"/>
      <c r="O116" s="1455"/>
      <c r="P116" s="1455"/>
      <c r="Q116" s="1455"/>
      <c r="R116" s="1455"/>
      <c r="S116" s="1455"/>
    </row>
    <row r="117" spans="1:19" ht="16.5">
      <c r="A117" s="1455"/>
      <c r="B117" s="1455"/>
      <c r="C117" s="1444"/>
      <c r="D117" s="1455"/>
      <c r="E117" s="1455"/>
      <c r="F117" s="1455"/>
      <c r="G117" s="1455"/>
      <c r="H117" s="1455"/>
      <c r="I117" s="1455"/>
      <c r="J117" s="1455"/>
      <c r="K117" s="1455"/>
      <c r="L117" s="1455"/>
      <c r="M117" s="1455"/>
      <c r="N117" s="1455"/>
      <c r="O117" s="1455"/>
      <c r="P117" s="1455"/>
      <c r="Q117" s="1455"/>
      <c r="R117" s="1455"/>
      <c r="S117" s="1455"/>
    </row>
    <row r="118" spans="1:19" ht="16.5">
      <c r="A118" s="1455"/>
      <c r="B118" s="1455"/>
      <c r="C118" s="1444"/>
      <c r="D118" s="1455"/>
      <c r="E118" s="1455"/>
      <c r="F118" s="1455"/>
      <c r="G118" s="1455"/>
      <c r="H118" s="1455"/>
      <c r="I118" s="1455"/>
      <c r="J118" s="1455"/>
      <c r="K118" s="1455"/>
      <c r="L118" s="1455"/>
      <c r="M118" s="1455"/>
      <c r="N118" s="1455"/>
      <c r="O118" s="1455"/>
      <c r="P118" s="1455"/>
      <c r="Q118" s="1455"/>
      <c r="R118" s="1455"/>
      <c r="S118" s="1455"/>
    </row>
    <row r="119" spans="1:19" ht="16.5">
      <c r="A119" s="1455"/>
      <c r="B119" s="1455"/>
      <c r="C119" s="1444"/>
      <c r="D119" s="1455"/>
      <c r="E119" s="1455"/>
      <c r="F119" s="1455"/>
      <c r="G119" s="1455"/>
      <c r="H119" s="1455"/>
      <c r="I119" s="1455"/>
      <c r="J119" s="1455"/>
      <c r="K119" s="1455"/>
      <c r="L119" s="1455"/>
      <c r="M119" s="1455"/>
      <c r="N119" s="1455"/>
      <c r="O119" s="1455"/>
      <c r="P119" s="1455"/>
      <c r="Q119" s="1455"/>
      <c r="R119" s="1455"/>
      <c r="S119" s="1455"/>
    </row>
    <row r="120" spans="1:19" ht="16.5">
      <c r="A120" s="1455"/>
      <c r="B120" s="1455"/>
      <c r="C120" s="1444"/>
      <c r="D120" s="1455"/>
      <c r="E120" s="1455"/>
      <c r="F120" s="1455"/>
      <c r="G120" s="1455"/>
      <c r="H120" s="1455"/>
      <c r="I120" s="1455"/>
      <c r="J120" s="1455"/>
      <c r="K120" s="1455"/>
      <c r="L120" s="1455"/>
      <c r="M120" s="1455"/>
      <c r="N120" s="1455"/>
      <c r="O120" s="1455"/>
      <c r="P120" s="1455"/>
      <c r="Q120" s="1455"/>
      <c r="R120" s="1455"/>
      <c r="S120" s="1455"/>
    </row>
    <row r="121" spans="1:19" ht="16.5">
      <c r="A121" s="1455"/>
      <c r="B121" s="1455"/>
      <c r="C121" s="1444"/>
      <c r="D121" s="1455"/>
      <c r="E121" s="1455"/>
      <c r="F121" s="1455"/>
      <c r="G121" s="1455"/>
      <c r="H121" s="1455"/>
      <c r="I121" s="1455"/>
      <c r="J121" s="1455"/>
      <c r="K121" s="1455"/>
      <c r="L121" s="1455"/>
      <c r="M121" s="1455"/>
      <c r="N121" s="1455"/>
      <c r="O121" s="1455"/>
      <c r="P121" s="1455"/>
      <c r="Q121" s="1455"/>
      <c r="R121" s="1455"/>
      <c r="S121" s="1455"/>
    </row>
    <row r="122" spans="1:19" ht="16.5">
      <c r="A122" s="1455"/>
      <c r="B122" s="1455"/>
      <c r="C122" s="1444"/>
      <c r="D122" s="1455"/>
      <c r="E122" s="1455"/>
      <c r="F122" s="1455"/>
      <c r="G122" s="1455"/>
      <c r="H122" s="1455"/>
      <c r="I122" s="1455"/>
      <c r="J122" s="1455"/>
      <c r="K122" s="1455"/>
      <c r="L122" s="1455"/>
      <c r="M122" s="1455"/>
      <c r="N122" s="1455"/>
      <c r="O122" s="1455"/>
      <c r="P122" s="1455"/>
      <c r="Q122" s="1455"/>
      <c r="R122" s="1455"/>
      <c r="S122" s="1455"/>
    </row>
    <row r="123" spans="1:19" ht="16.5">
      <c r="A123" s="1455"/>
      <c r="B123" s="1455"/>
      <c r="C123" s="1444"/>
      <c r="D123" s="1455"/>
      <c r="E123" s="1455"/>
      <c r="F123" s="1455"/>
      <c r="G123" s="1455"/>
      <c r="H123" s="1455"/>
      <c r="I123" s="1455"/>
      <c r="J123" s="1455"/>
      <c r="K123" s="1455"/>
      <c r="L123" s="1455"/>
      <c r="M123" s="1455"/>
      <c r="N123" s="1455"/>
      <c r="O123" s="1455"/>
      <c r="P123" s="1455"/>
      <c r="Q123" s="1455"/>
      <c r="R123" s="1455"/>
      <c r="S123" s="1455"/>
    </row>
    <row r="124" spans="1:19" ht="16.5">
      <c r="A124" s="1455"/>
      <c r="B124" s="1455"/>
      <c r="C124" s="1444"/>
      <c r="D124" s="1455"/>
      <c r="E124" s="1455"/>
      <c r="F124" s="1455"/>
      <c r="G124" s="1455"/>
      <c r="H124" s="1455"/>
      <c r="I124" s="1455"/>
      <c r="J124" s="1455"/>
      <c r="K124" s="1455"/>
      <c r="L124" s="1455"/>
      <c r="M124" s="1455"/>
      <c r="N124" s="1455"/>
      <c r="O124" s="1455"/>
      <c r="P124" s="1455"/>
      <c r="Q124" s="1455"/>
      <c r="R124" s="1455"/>
      <c r="S124" s="1455"/>
    </row>
    <row r="125" spans="1:19" ht="16.5">
      <c r="A125" s="1455"/>
      <c r="B125" s="1455"/>
      <c r="C125" s="1444"/>
      <c r="D125" s="1455"/>
      <c r="E125" s="1455"/>
      <c r="F125" s="1455"/>
      <c r="G125" s="1455"/>
      <c r="H125" s="1455"/>
      <c r="I125" s="1455"/>
      <c r="J125" s="1455"/>
      <c r="K125" s="1455"/>
      <c r="L125" s="1455"/>
      <c r="M125" s="1455"/>
      <c r="N125" s="1455"/>
      <c r="O125" s="1455"/>
      <c r="P125" s="1455"/>
      <c r="Q125" s="1455"/>
      <c r="R125" s="1455"/>
      <c r="S125" s="1455"/>
    </row>
    <row r="126" spans="1:19" ht="16.5">
      <c r="A126" s="1455"/>
      <c r="B126" s="1455"/>
      <c r="C126" s="1444"/>
      <c r="D126" s="1455"/>
      <c r="E126" s="1455"/>
      <c r="F126" s="1455"/>
      <c r="G126" s="1455"/>
      <c r="H126" s="1455"/>
      <c r="I126" s="1455"/>
      <c r="J126" s="1455"/>
      <c r="K126" s="1455"/>
      <c r="L126" s="1455"/>
      <c r="M126" s="1455"/>
      <c r="N126" s="1455"/>
      <c r="O126" s="1455"/>
      <c r="P126" s="1455"/>
      <c r="Q126" s="1455"/>
      <c r="R126" s="1455"/>
      <c r="S126" s="1455"/>
    </row>
    <row r="127" spans="1:19" ht="16.5">
      <c r="A127" s="1455"/>
      <c r="B127" s="1455"/>
      <c r="C127" s="1444"/>
      <c r="D127" s="1455"/>
      <c r="E127" s="1455"/>
      <c r="F127" s="1455"/>
      <c r="G127" s="1455"/>
      <c r="H127" s="1455"/>
      <c r="I127" s="1455"/>
      <c r="J127" s="1455"/>
      <c r="K127" s="1455"/>
      <c r="L127" s="1455"/>
      <c r="M127" s="1455"/>
      <c r="N127" s="1455"/>
      <c r="O127" s="1455"/>
      <c r="P127" s="1455"/>
      <c r="Q127" s="1455"/>
      <c r="R127" s="1455"/>
      <c r="S127" s="1455"/>
    </row>
    <row r="128" spans="1:19" ht="16.5">
      <c r="A128" s="1455"/>
      <c r="B128" s="1455"/>
      <c r="C128" s="1444"/>
      <c r="D128" s="1455"/>
      <c r="E128" s="1455"/>
      <c r="F128" s="1455"/>
      <c r="G128" s="1455"/>
      <c r="H128" s="1455"/>
      <c r="I128" s="1455"/>
      <c r="J128" s="1455"/>
      <c r="K128" s="1455"/>
      <c r="L128" s="1455"/>
      <c r="M128" s="1455"/>
      <c r="N128" s="1455"/>
      <c r="O128" s="1455"/>
      <c r="P128" s="1455"/>
      <c r="Q128" s="1455"/>
      <c r="R128" s="1455"/>
      <c r="S128" s="1455"/>
    </row>
    <row r="129" spans="1:19" ht="16.5">
      <c r="A129" s="1455"/>
      <c r="B129" s="1455"/>
      <c r="C129" s="1444"/>
      <c r="D129" s="1455"/>
      <c r="E129" s="1455"/>
      <c r="F129" s="1455"/>
      <c r="G129" s="1455"/>
      <c r="H129" s="1455"/>
      <c r="I129" s="1455"/>
      <c r="J129" s="1455"/>
      <c r="K129" s="1455"/>
      <c r="L129" s="1455"/>
      <c r="M129" s="1455"/>
      <c r="N129" s="1455"/>
      <c r="O129" s="1455"/>
      <c r="P129" s="1455"/>
      <c r="Q129" s="1455"/>
      <c r="R129" s="1455"/>
      <c r="S129" s="1455"/>
    </row>
    <row r="130" spans="1:19" ht="16.5">
      <c r="A130" s="1455"/>
      <c r="B130" s="1455"/>
      <c r="C130" s="1444"/>
      <c r="D130" s="1455"/>
      <c r="E130" s="1455"/>
      <c r="F130" s="1455"/>
      <c r="G130" s="1455"/>
      <c r="H130" s="1455"/>
      <c r="I130" s="1455"/>
      <c r="J130" s="1455"/>
      <c r="K130" s="1455"/>
      <c r="L130" s="1455"/>
      <c r="M130" s="1455"/>
      <c r="N130" s="1455"/>
      <c r="O130" s="1455"/>
      <c r="P130" s="1455"/>
      <c r="Q130" s="1455"/>
      <c r="R130" s="1455"/>
      <c r="S130" s="1455"/>
    </row>
    <row r="131" spans="1:19" ht="16.5">
      <c r="A131" s="1455"/>
      <c r="B131" s="1455"/>
      <c r="C131" s="1444"/>
      <c r="D131" s="1455"/>
      <c r="E131" s="1455"/>
      <c r="F131" s="1455"/>
      <c r="G131" s="1455"/>
      <c r="H131" s="1455"/>
      <c r="I131" s="1455"/>
      <c r="J131" s="1455"/>
      <c r="K131" s="1455"/>
      <c r="L131" s="1455"/>
      <c r="M131" s="1455"/>
      <c r="N131" s="1455"/>
      <c r="O131" s="1455"/>
      <c r="P131" s="1455"/>
      <c r="Q131" s="1455"/>
      <c r="R131" s="1455"/>
      <c r="S131" s="1455"/>
    </row>
    <row r="132" spans="1:19" ht="16.5">
      <c r="A132" s="1455"/>
      <c r="B132" s="1455"/>
      <c r="C132" s="1444"/>
      <c r="D132" s="1455"/>
      <c r="E132" s="1455"/>
      <c r="F132" s="1455"/>
      <c r="G132" s="1455"/>
      <c r="H132" s="1455"/>
      <c r="I132" s="1455"/>
      <c r="J132" s="1455"/>
      <c r="K132" s="1455"/>
      <c r="L132" s="1455"/>
      <c r="M132" s="1455"/>
      <c r="N132" s="1455"/>
      <c r="O132" s="1455"/>
      <c r="P132" s="1455"/>
      <c r="Q132" s="1455"/>
      <c r="R132" s="1455"/>
      <c r="S132" s="1455"/>
    </row>
    <row r="133" spans="1:19" ht="16.5">
      <c r="A133" s="1455"/>
      <c r="B133" s="1455"/>
      <c r="C133" s="1444"/>
      <c r="D133" s="1455"/>
      <c r="E133" s="1455"/>
      <c r="F133" s="1455"/>
      <c r="G133" s="1455"/>
      <c r="H133" s="1455"/>
      <c r="I133" s="1455"/>
      <c r="J133" s="1455"/>
      <c r="K133" s="1455"/>
      <c r="L133" s="1455"/>
      <c r="M133" s="1455"/>
      <c r="N133" s="1455"/>
      <c r="O133" s="1455"/>
      <c r="P133" s="1455"/>
      <c r="Q133" s="1455"/>
      <c r="R133" s="1455"/>
      <c r="S133" s="1455"/>
    </row>
    <row r="134" spans="1:19" ht="16.5">
      <c r="A134" s="1455"/>
      <c r="B134" s="1455"/>
      <c r="C134" s="1444"/>
      <c r="D134" s="1455"/>
      <c r="E134" s="1455"/>
      <c r="F134" s="1455"/>
      <c r="G134" s="1455"/>
      <c r="H134" s="1455"/>
      <c r="I134" s="1455"/>
      <c r="J134" s="1455"/>
      <c r="K134" s="1455"/>
      <c r="L134" s="1455"/>
      <c r="M134" s="1455"/>
      <c r="N134" s="1455"/>
      <c r="O134" s="1455"/>
      <c r="P134" s="1455"/>
      <c r="Q134" s="1455"/>
      <c r="R134" s="1455"/>
      <c r="S134" s="1455"/>
    </row>
    <row r="135" spans="1:19" ht="16.5">
      <c r="A135" s="1455"/>
      <c r="B135" s="1455"/>
      <c r="C135" s="1444"/>
      <c r="D135" s="1455"/>
      <c r="E135" s="1455"/>
      <c r="F135" s="1455"/>
      <c r="G135" s="1455"/>
      <c r="H135" s="1455"/>
      <c r="I135" s="1455"/>
      <c r="J135" s="1455"/>
      <c r="K135" s="1455"/>
      <c r="L135" s="1455"/>
      <c r="M135" s="1455"/>
      <c r="N135" s="1455"/>
      <c r="O135" s="1455"/>
      <c r="P135" s="1455"/>
      <c r="Q135" s="1455"/>
      <c r="R135" s="1455"/>
      <c r="S135" s="1455"/>
    </row>
    <row r="136" spans="1:19" ht="16.5">
      <c r="A136" s="1455"/>
      <c r="B136" s="1455"/>
      <c r="C136" s="1444"/>
      <c r="D136" s="1455"/>
      <c r="E136" s="1455"/>
      <c r="F136" s="1455"/>
      <c r="G136" s="1455"/>
      <c r="H136" s="1455"/>
      <c r="I136" s="1455"/>
      <c r="J136" s="1455"/>
      <c r="K136" s="1455"/>
      <c r="L136" s="1455"/>
      <c r="M136" s="1455"/>
      <c r="N136" s="1455"/>
      <c r="O136" s="1455"/>
      <c r="P136" s="1455"/>
      <c r="Q136" s="1455"/>
      <c r="R136" s="1455"/>
      <c r="S136" s="1455"/>
    </row>
    <row r="137" spans="1:19" ht="16.5">
      <c r="A137" s="1455"/>
      <c r="B137" s="1455"/>
      <c r="C137" s="1444"/>
      <c r="D137" s="1455"/>
      <c r="E137" s="1455"/>
      <c r="F137" s="1455"/>
      <c r="G137" s="1455"/>
      <c r="H137" s="1455"/>
      <c r="I137" s="1455"/>
      <c r="J137" s="1455"/>
      <c r="K137" s="1455"/>
      <c r="L137" s="1455"/>
      <c r="M137" s="1455"/>
      <c r="N137" s="1455"/>
      <c r="O137" s="1455"/>
      <c r="P137" s="1455"/>
      <c r="Q137" s="1455"/>
      <c r="R137" s="1455"/>
      <c r="S137" s="1455"/>
    </row>
    <row r="138" spans="1:19" ht="16.5">
      <c r="A138" s="1455"/>
      <c r="B138" s="1455"/>
      <c r="C138" s="1444"/>
      <c r="D138" s="1455"/>
      <c r="E138" s="1455"/>
      <c r="F138" s="1455"/>
      <c r="G138" s="1455"/>
      <c r="H138" s="1455"/>
      <c r="I138" s="1455"/>
      <c r="J138" s="1455"/>
      <c r="K138" s="1455"/>
      <c r="L138" s="1455"/>
      <c r="M138" s="1455"/>
      <c r="N138" s="1455"/>
      <c r="O138" s="1455"/>
      <c r="P138" s="1455"/>
      <c r="Q138" s="1455"/>
      <c r="R138" s="1455"/>
      <c r="S138" s="1455"/>
    </row>
    <row r="139" spans="1:19" ht="16.5">
      <c r="A139" s="1455"/>
      <c r="B139" s="1455"/>
      <c r="C139" s="1444"/>
      <c r="D139" s="1455"/>
      <c r="E139" s="1455"/>
      <c r="F139" s="1455"/>
      <c r="G139" s="1455"/>
      <c r="H139" s="1455"/>
      <c r="I139" s="1455"/>
      <c r="J139" s="1455"/>
      <c r="K139" s="1455"/>
      <c r="L139" s="1455"/>
      <c r="M139" s="1455"/>
      <c r="N139" s="1455"/>
      <c r="O139" s="1455"/>
      <c r="P139" s="1455"/>
      <c r="Q139" s="1455"/>
      <c r="R139" s="1455"/>
      <c r="S139" s="1455"/>
    </row>
    <row r="140" spans="1:19" ht="16.5">
      <c r="A140" s="1455"/>
      <c r="B140" s="1455"/>
      <c r="C140" s="1444"/>
      <c r="D140" s="1455"/>
      <c r="E140" s="1455"/>
      <c r="F140" s="1455"/>
      <c r="G140" s="1455"/>
      <c r="H140" s="1455"/>
      <c r="I140" s="1455"/>
      <c r="J140" s="1455"/>
      <c r="K140" s="1455"/>
      <c r="L140" s="1455"/>
      <c r="M140" s="1455"/>
      <c r="N140" s="1455"/>
      <c r="O140" s="1455"/>
      <c r="P140" s="1455"/>
      <c r="Q140" s="1455"/>
      <c r="R140" s="1455"/>
      <c r="S140" s="1455"/>
    </row>
    <row r="141" spans="1:19" ht="16.5">
      <c r="A141" s="1455"/>
      <c r="B141" s="1455"/>
      <c r="C141" s="1444"/>
      <c r="D141" s="1455"/>
      <c r="E141" s="1455"/>
      <c r="F141" s="1455"/>
      <c r="G141" s="1455"/>
      <c r="H141" s="1455"/>
      <c r="I141" s="1455"/>
      <c r="J141" s="1455"/>
      <c r="K141" s="1455"/>
      <c r="L141" s="1455"/>
      <c r="M141" s="1455"/>
      <c r="N141" s="1455"/>
      <c r="O141" s="1455"/>
      <c r="P141" s="1455"/>
      <c r="Q141" s="1455"/>
      <c r="R141" s="1455"/>
      <c r="S141" s="1455"/>
    </row>
    <row r="142" spans="1:19" ht="16.5">
      <c r="A142" s="1455"/>
      <c r="B142" s="1455"/>
      <c r="C142" s="1444"/>
      <c r="D142" s="1455"/>
      <c r="E142" s="1455"/>
      <c r="F142" s="1455"/>
      <c r="G142" s="1455"/>
      <c r="H142" s="1455"/>
      <c r="I142" s="1455"/>
      <c r="J142" s="1455"/>
      <c r="K142" s="1455"/>
      <c r="L142" s="1455"/>
      <c r="M142" s="1455"/>
      <c r="N142" s="1455"/>
      <c r="O142" s="1455"/>
      <c r="P142" s="1455"/>
      <c r="Q142" s="1455"/>
      <c r="R142" s="1455"/>
      <c r="S142" s="1455"/>
    </row>
    <row r="143" spans="1:19" ht="16.5">
      <c r="A143" s="1455"/>
      <c r="B143" s="1455"/>
      <c r="C143" s="1444"/>
      <c r="D143" s="1455"/>
      <c r="E143" s="1455"/>
      <c r="F143" s="1455"/>
      <c r="G143" s="1455"/>
      <c r="H143" s="1455"/>
      <c r="I143" s="1455"/>
      <c r="J143" s="1455"/>
      <c r="K143" s="1455"/>
      <c r="L143" s="1455"/>
      <c r="M143" s="1455"/>
      <c r="N143" s="1455"/>
      <c r="O143" s="1455"/>
      <c r="P143" s="1455"/>
      <c r="Q143" s="1455"/>
      <c r="R143" s="1455"/>
      <c r="S143" s="1455"/>
    </row>
    <row r="144" spans="1:19" ht="16.5">
      <c r="A144" s="1455"/>
      <c r="B144" s="1455"/>
      <c r="C144" s="1444"/>
      <c r="D144" s="1455"/>
      <c r="E144" s="1455"/>
      <c r="F144" s="1455"/>
      <c r="G144" s="1455"/>
      <c r="H144" s="1455"/>
      <c r="I144" s="1455"/>
      <c r="J144" s="1455"/>
      <c r="K144" s="1455"/>
      <c r="L144" s="1455"/>
      <c r="M144" s="1455"/>
      <c r="N144" s="1455"/>
      <c r="O144" s="1455"/>
      <c r="P144" s="1455"/>
      <c r="Q144" s="1455"/>
      <c r="R144" s="1455"/>
      <c r="S144" s="1455"/>
    </row>
    <row r="145" spans="1:19" ht="16.5">
      <c r="A145" s="1455"/>
      <c r="B145" s="1455"/>
      <c r="C145" s="1444"/>
      <c r="D145" s="1455"/>
      <c r="E145" s="1455"/>
      <c r="F145" s="1455"/>
      <c r="G145" s="1455"/>
      <c r="H145" s="1455"/>
      <c r="I145" s="1455"/>
      <c r="J145" s="1455"/>
      <c r="K145" s="1455"/>
      <c r="L145" s="1455"/>
      <c r="M145" s="1455"/>
      <c r="N145" s="1455"/>
      <c r="O145" s="1455"/>
      <c r="P145" s="1455"/>
      <c r="Q145" s="1455"/>
      <c r="R145" s="1455"/>
      <c r="S145" s="1455"/>
    </row>
    <row r="146" spans="1:19" ht="16.5">
      <c r="A146" s="1455"/>
      <c r="B146" s="1455"/>
      <c r="C146" s="1444"/>
      <c r="D146" s="1455"/>
      <c r="E146" s="1455"/>
      <c r="F146" s="1455"/>
      <c r="G146" s="1455"/>
      <c r="H146" s="1455"/>
      <c r="I146" s="1455"/>
      <c r="J146" s="1455"/>
      <c r="K146" s="1455"/>
      <c r="L146" s="1455"/>
      <c r="M146" s="1455"/>
      <c r="N146" s="1455"/>
      <c r="O146" s="1455"/>
      <c r="P146" s="1455"/>
      <c r="Q146" s="1455"/>
      <c r="R146" s="1455"/>
      <c r="S146" s="1455"/>
    </row>
    <row r="147" spans="1:19" ht="16.5">
      <c r="A147" s="1455"/>
      <c r="B147" s="1455"/>
      <c r="C147" s="1444"/>
      <c r="D147" s="1455"/>
      <c r="E147" s="1455"/>
      <c r="F147" s="1455"/>
      <c r="G147" s="1455"/>
      <c r="H147" s="1455"/>
      <c r="I147" s="1455"/>
      <c r="J147" s="1455"/>
      <c r="K147" s="1455"/>
      <c r="L147" s="1455"/>
      <c r="M147" s="1455"/>
      <c r="N147" s="1455"/>
      <c r="O147" s="1455"/>
      <c r="P147" s="1455"/>
      <c r="Q147" s="1455"/>
      <c r="R147" s="1455"/>
      <c r="S147" s="1455"/>
    </row>
    <row r="148" spans="1:19" ht="16.5">
      <c r="A148" s="1455"/>
      <c r="B148" s="1455"/>
      <c r="C148" s="1444"/>
      <c r="D148" s="1455"/>
      <c r="E148" s="1455"/>
      <c r="F148" s="1455"/>
      <c r="G148" s="1455"/>
      <c r="H148" s="1455"/>
      <c r="I148" s="1455"/>
      <c r="J148" s="1455"/>
      <c r="K148" s="1455"/>
      <c r="L148" s="1455"/>
      <c r="M148" s="1455"/>
      <c r="N148" s="1455"/>
      <c r="O148" s="1455"/>
      <c r="P148" s="1455"/>
      <c r="Q148" s="1455"/>
      <c r="R148" s="1455"/>
      <c r="S148" s="1455"/>
    </row>
    <row r="149" spans="1:19" ht="16.5">
      <c r="A149" s="1455"/>
      <c r="B149" s="1455"/>
      <c r="C149" s="1444"/>
      <c r="D149" s="1455"/>
      <c r="E149" s="1455"/>
      <c r="F149" s="1455"/>
      <c r="G149" s="1455"/>
      <c r="H149" s="1455"/>
      <c r="I149" s="1455"/>
      <c r="J149" s="1455"/>
      <c r="K149" s="1455"/>
      <c r="L149" s="1455"/>
      <c r="M149" s="1455"/>
      <c r="N149" s="1455"/>
      <c r="O149" s="1455"/>
      <c r="P149" s="1455"/>
      <c r="Q149" s="1455"/>
      <c r="R149" s="1455"/>
      <c r="S149" s="1455"/>
    </row>
    <row r="150" spans="1:19" ht="16.5">
      <c r="A150" s="1455"/>
      <c r="B150" s="1455"/>
      <c r="C150" s="1444"/>
      <c r="D150" s="1455"/>
      <c r="E150" s="1455"/>
      <c r="F150" s="1455"/>
      <c r="G150" s="1455"/>
      <c r="H150" s="1455"/>
      <c r="I150" s="1455"/>
      <c r="J150" s="1455"/>
      <c r="K150" s="1455"/>
      <c r="L150" s="1455"/>
      <c r="M150" s="1455"/>
      <c r="N150" s="1455"/>
      <c r="O150" s="1455"/>
      <c r="P150" s="1455"/>
      <c r="Q150" s="1455"/>
      <c r="R150" s="1455"/>
      <c r="S150" s="1455"/>
    </row>
    <row r="151" spans="1:19" ht="16.5">
      <c r="A151" s="1455"/>
      <c r="B151" s="1455"/>
      <c r="C151" s="1444"/>
      <c r="D151" s="1455"/>
      <c r="E151" s="1455"/>
      <c r="F151" s="1455"/>
      <c r="G151" s="1455"/>
      <c r="H151" s="1455"/>
      <c r="I151" s="1455"/>
      <c r="J151" s="1455"/>
      <c r="K151" s="1455"/>
      <c r="L151" s="1455"/>
      <c r="M151" s="1455"/>
      <c r="N151" s="1455"/>
      <c r="O151" s="1455"/>
      <c r="P151" s="1455"/>
      <c r="Q151" s="1455"/>
      <c r="R151" s="1455"/>
      <c r="S151" s="1455"/>
    </row>
    <row r="152" spans="1:19" ht="16.5">
      <c r="A152" s="1455"/>
      <c r="B152" s="1455"/>
      <c r="C152" s="1444"/>
      <c r="D152" s="1455"/>
      <c r="E152" s="1455"/>
      <c r="F152" s="1455"/>
      <c r="G152" s="1455"/>
      <c r="H152" s="1455"/>
      <c r="I152" s="1455"/>
      <c r="J152" s="1455"/>
      <c r="K152" s="1455"/>
      <c r="L152" s="1455"/>
      <c r="M152" s="1455"/>
      <c r="N152" s="1455"/>
      <c r="O152" s="1455"/>
      <c r="P152" s="1455"/>
      <c r="Q152" s="1455"/>
      <c r="R152" s="1455"/>
      <c r="S152" s="1455"/>
    </row>
    <row r="153" spans="1:19" ht="16.5">
      <c r="A153" s="1455"/>
      <c r="B153" s="1455"/>
      <c r="C153" s="1444"/>
      <c r="D153" s="1455"/>
      <c r="E153" s="1455"/>
      <c r="F153" s="1455"/>
      <c r="G153" s="1455"/>
      <c r="H153" s="1455"/>
      <c r="I153" s="1455"/>
      <c r="J153" s="1455"/>
      <c r="K153" s="1455"/>
      <c r="L153" s="1455"/>
      <c r="M153" s="1455"/>
      <c r="N153" s="1455"/>
      <c r="O153" s="1455"/>
      <c r="P153" s="1455"/>
      <c r="Q153" s="1455"/>
      <c r="R153" s="1455"/>
      <c r="S153" s="1455"/>
    </row>
    <row r="154" spans="1:19" ht="16.5">
      <c r="A154" s="1455"/>
      <c r="B154" s="1455"/>
      <c r="C154" s="1444"/>
      <c r="D154" s="1455"/>
      <c r="E154" s="1455"/>
      <c r="F154" s="1455"/>
      <c r="G154" s="1455"/>
      <c r="H154" s="1455"/>
      <c r="I154" s="1455"/>
      <c r="J154" s="1455"/>
      <c r="K154" s="1455"/>
      <c r="L154" s="1455"/>
      <c r="M154" s="1455"/>
      <c r="N154" s="1455"/>
      <c r="O154" s="1455"/>
      <c r="P154" s="1455"/>
      <c r="Q154" s="1455"/>
      <c r="R154" s="1455"/>
      <c r="S154" s="1455"/>
    </row>
    <row r="155" spans="1:19" ht="16.5">
      <c r="A155" s="1455"/>
      <c r="B155" s="1455"/>
      <c r="C155" s="1444"/>
      <c r="D155" s="1455"/>
      <c r="E155" s="1455"/>
      <c r="F155" s="1455"/>
      <c r="G155" s="1455"/>
      <c r="H155" s="1455"/>
      <c r="I155" s="1455"/>
      <c r="J155" s="1455"/>
      <c r="K155" s="1455"/>
      <c r="L155" s="1455"/>
      <c r="M155" s="1455"/>
      <c r="N155" s="1455"/>
      <c r="O155" s="1455"/>
      <c r="P155" s="1455"/>
      <c r="Q155" s="1455"/>
      <c r="R155" s="1455"/>
      <c r="S155" s="1455"/>
    </row>
    <row r="156" spans="1:19" ht="16.5">
      <c r="A156" s="1455"/>
      <c r="B156" s="1455"/>
      <c r="C156" s="1444"/>
      <c r="D156" s="1455"/>
      <c r="E156" s="1455"/>
      <c r="F156" s="1455"/>
      <c r="G156" s="1455"/>
      <c r="H156" s="1455"/>
      <c r="I156" s="1455"/>
      <c r="J156" s="1455"/>
      <c r="K156" s="1455"/>
      <c r="L156" s="1455"/>
      <c r="M156" s="1455"/>
      <c r="N156" s="1455"/>
      <c r="O156" s="1455"/>
      <c r="P156" s="1455"/>
      <c r="Q156" s="1455"/>
      <c r="R156" s="1455"/>
      <c r="S156" s="1455"/>
    </row>
    <row r="157" spans="1:19" ht="16.5">
      <c r="A157" s="1455"/>
      <c r="B157" s="1455"/>
      <c r="C157" s="1444"/>
      <c r="D157" s="1455"/>
      <c r="E157" s="1455"/>
      <c r="F157" s="1455"/>
      <c r="G157" s="1455"/>
      <c r="H157" s="1455"/>
      <c r="I157" s="1455"/>
      <c r="J157" s="1455"/>
      <c r="K157" s="1455"/>
      <c r="L157" s="1455"/>
      <c r="M157" s="1455"/>
      <c r="N157" s="1455"/>
      <c r="O157" s="1455"/>
      <c r="P157" s="1455"/>
      <c r="Q157" s="1455"/>
      <c r="R157" s="1455"/>
      <c r="S157" s="1455"/>
    </row>
    <row r="158" spans="1:19" ht="16.5">
      <c r="A158" s="1455"/>
      <c r="B158" s="1455"/>
      <c r="C158" s="1444"/>
      <c r="D158" s="1455"/>
      <c r="E158" s="1455"/>
      <c r="F158" s="1455"/>
      <c r="G158" s="1455"/>
      <c r="H158" s="1455"/>
      <c r="I158" s="1455"/>
      <c r="J158" s="1455"/>
      <c r="K158" s="1455"/>
      <c r="L158" s="1455"/>
      <c r="M158" s="1455"/>
      <c r="N158" s="1455"/>
      <c r="O158" s="1455"/>
      <c r="P158" s="1455"/>
      <c r="Q158" s="1455"/>
      <c r="R158" s="1455"/>
      <c r="S158" s="1455"/>
    </row>
    <row r="159" spans="1:19" ht="16.5">
      <c r="A159" s="1455"/>
      <c r="B159" s="1455"/>
      <c r="C159" s="1444"/>
      <c r="D159" s="1455"/>
      <c r="E159" s="1455"/>
      <c r="F159" s="1455"/>
      <c r="G159" s="1455"/>
      <c r="H159" s="1455"/>
      <c r="I159" s="1455"/>
      <c r="J159" s="1455"/>
      <c r="K159" s="1455"/>
      <c r="L159" s="1455"/>
      <c r="M159" s="1455"/>
      <c r="N159" s="1455"/>
      <c r="O159" s="1455"/>
      <c r="P159" s="1455"/>
      <c r="Q159" s="1455"/>
      <c r="R159" s="1455"/>
      <c r="S159" s="1455"/>
    </row>
    <row r="160" spans="1:19" ht="16.5">
      <c r="A160" s="1455"/>
      <c r="B160" s="1455"/>
      <c r="C160" s="1444"/>
      <c r="D160" s="1455"/>
      <c r="E160" s="1455"/>
      <c r="F160" s="1455"/>
      <c r="G160" s="1455"/>
      <c r="H160" s="1455"/>
      <c r="I160" s="1455"/>
      <c r="J160" s="1455"/>
      <c r="K160" s="1455"/>
      <c r="L160" s="1455"/>
      <c r="M160" s="1455"/>
      <c r="N160" s="1455"/>
      <c r="O160" s="1455"/>
      <c r="P160" s="1455"/>
      <c r="Q160" s="1455"/>
      <c r="R160" s="1455"/>
      <c r="S160" s="1455"/>
    </row>
    <row r="161" spans="1:19" ht="16.5">
      <c r="A161" s="1455"/>
      <c r="B161" s="1455"/>
      <c r="C161" s="1444"/>
      <c r="D161" s="1455"/>
      <c r="E161" s="1455"/>
      <c r="F161" s="1455"/>
      <c r="G161" s="1455"/>
      <c r="H161" s="1455"/>
      <c r="I161" s="1455"/>
      <c r="J161" s="1455"/>
      <c r="K161" s="1455"/>
      <c r="L161" s="1455"/>
      <c r="M161" s="1455"/>
      <c r="N161" s="1455"/>
      <c r="O161" s="1455"/>
      <c r="P161" s="1455"/>
      <c r="Q161" s="1455"/>
      <c r="R161" s="1455"/>
      <c r="S161" s="1455"/>
    </row>
    <row r="162" spans="1:19" ht="16.5">
      <c r="A162" s="1455"/>
      <c r="B162" s="1455"/>
      <c r="C162" s="1444"/>
      <c r="D162" s="1455"/>
      <c r="E162" s="1455"/>
      <c r="F162" s="1455"/>
      <c r="G162" s="1455"/>
      <c r="H162" s="1455"/>
      <c r="I162" s="1455"/>
      <c r="J162" s="1455"/>
      <c r="K162" s="1455"/>
      <c r="L162" s="1455"/>
      <c r="M162" s="1455"/>
      <c r="N162" s="1455"/>
      <c r="O162" s="1455"/>
      <c r="P162" s="1455"/>
      <c r="Q162" s="1455"/>
      <c r="R162" s="1455"/>
      <c r="S162" s="1455"/>
    </row>
    <row r="163" spans="1:19" ht="16.5">
      <c r="A163" s="1455"/>
      <c r="B163" s="1455"/>
      <c r="C163" s="1444"/>
      <c r="D163" s="1455"/>
      <c r="E163" s="1455"/>
      <c r="F163" s="1455"/>
      <c r="G163" s="1455"/>
      <c r="H163" s="1455"/>
      <c r="I163" s="1455"/>
      <c r="J163" s="1455"/>
      <c r="K163" s="1455"/>
      <c r="L163" s="1455"/>
      <c r="M163" s="1455"/>
      <c r="N163" s="1455"/>
      <c r="O163" s="1455"/>
      <c r="P163" s="1455"/>
      <c r="Q163" s="1455"/>
      <c r="R163" s="1455"/>
      <c r="S163" s="1455"/>
    </row>
    <row r="164" spans="1:19" ht="16.5">
      <c r="A164" s="1455"/>
      <c r="B164" s="1455"/>
      <c r="C164" s="1444"/>
      <c r="D164" s="1455"/>
      <c r="E164" s="1455"/>
      <c r="F164" s="1455"/>
      <c r="G164" s="1455"/>
      <c r="H164" s="1455"/>
      <c r="I164" s="1455"/>
      <c r="J164" s="1455"/>
      <c r="K164" s="1455"/>
      <c r="L164" s="1455"/>
      <c r="M164" s="1455"/>
      <c r="N164" s="1455"/>
      <c r="O164" s="1455"/>
      <c r="P164" s="1455"/>
      <c r="Q164" s="1455"/>
      <c r="R164" s="1455"/>
      <c r="S164" s="1455"/>
    </row>
    <row r="165" spans="1:19" ht="16.5">
      <c r="A165" s="1455"/>
      <c r="B165" s="1455"/>
      <c r="C165" s="1444"/>
      <c r="D165" s="1455"/>
      <c r="E165" s="1455"/>
      <c r="F165" s="1455"/>
      <c r="G165" s="1455"/>
      <c r="H165" s="1455"/>
      <c r="I165" s="1455"/>
      <c r="J165" s="1455"/>
      <c r="K165" s="1455"/>
      <c r="L165" s="1455"/>
      <c r="M165" s="1455"/>
      <c r="N165" s="1455"/>
      <c r="O165" s="1455"/>
      <c r="P165" s="1455"/>
      <c r="Q165" s="1455"/>
      <c r="R165" s="1455"/>
      <c r="S165" s="1455"/>
    </row>
    <row r="166" spans="1:19" ht="16.5">
      <c r="A166" s="1455"/>
      <c r="B166" s="1455"/>
      <c r="C166" s="1444"/>
      <c r="D166" s="1455"/>
      <c r="E166" s="1455"/>
      <c r="F166" s="1455"/>
      <c r="G166" s="1455"/>
      <c r="H166" s="1455"/>
      <c r="I166" s="1455"/>
      <c r="J166" s="1455"/>
      <c r="K166" s="1455"/>
      <c r="L166" s="1455"/>
      <c r="M166" s="1455"/>
      <c r="N166" s="1455"/>
      <c r="O166" s="1455"/>
      <c r="P166" s="1455"/>
      <c r="Q166" s="1455"/>
      <c r="R166" s="1455"/>
      <c r="S166" s="1455"/>
    </row>
    <row r="167" spans="1:19" ht="16.5">
      <c r="A167" s="1455"/>
      <c r="B167" s="1455"/>
      <c r="C167" s="1444"/>
      <c r="D167" s="1455"/>
      <c r="E167" s="1455"/>
      <c r="F167" s="1455"/>
      <c r="G167" s="1455"/>
      <c r="H167" s="1455"/>
      <c r="I167" s="1455"/>
      <c r="J167" s="1455"/>
      <c r="K167" s="1455"/>
      <c r="L167" s="1455"/>
      <c r="M167" s="1455"/>
      <c r="N167" s="1455"/>
      <c r="O167" s="1455"/>
      <c r="P167" s="1455"/>
      <c r="Q167" s="1455"/>
      <c r="R167" s="1455"/>
      <c r="S167" s="1455"/>
    </row>
    <row r="168" spans="1:19" ht="16.5">
      <c r="A168" s="1455"/>
      <c r="B168" s="1455"/>
      <c r="C168" s="1444"/>
      <c r="D168" s="1455"/>
      <c r="E168" s="1455"/>
      <c r="F168" s="1455"/>
      <c r="G168" s="1455"/>
      <c r="H168" s="1455"/>
      <c r="I168" s="1455"/>
      <c r="J168" s="1455"/>
      <c r="K168" s="1455"/>
      <c r="L168" s="1455"/>
      <c r="M168" s="1455"/>
      <c r="N168" s="1455"/>
      <c r="O168" s="1455"/>
      <c r="P168" s="1455"/>
      <c r="Q168" s="1455"/>
      <c r="R168" s="1455"/>
      <c r="S168" s="1455"/>
    </row>
    <row r="169" spans="1:19" ht="16.5">
      <c r="A169" s="1455"/>
      <c r="B169" s="1455"/>
      <c r="C169" s="1444"/>
      <c r="D169" s="1455"/>
      <c r="E169" s="1455"/>
      <c r="F169" s="1455"/>
      <c r="G169" s="1455"/>
      <c r="H169" s="1455"/>
      <c r="I169" s="1455"/>
      <c r="J169" s="1455"/>
      <c r="K169" s="1455"/>
      <c r="L169" s="1455"/>
      <c r="M169" s="1455"/>
      <c r="N169" s="1455"/>
      <c r="O169" s="1455"/>
      <c r="P169" s="1455"/>
      <c r="Q169" s="1455"/>
      <c r="R169" s="1455"/>
      <c r="S169" s="1455"/>
    </row>
    <row r="170" spans="1:19" ht="16.5">
      <c r="A170" s="1455"/>
      <c r="B170" s="1455"/>
      <c r="C170" s="1444"/>
      <c r="D170" s="1455"/>
      <c r="E170" s="1455"/>
      <c r="F170" s="1455"/>
      <c r="G170" s="1455"/>
      <c r="H170" s="1455"/>
      <c r="I170" s="1455"/>
      <c r="J170" s="1455"/>
      <c r="K170" s="1455"/>
      <c r="L170" s="1455"/>
      <c r="M170" s="1455"/>
      <c r="N170" s="1455"/>
      <c r="O170" s="1455"/>
      <c r="P170" s="1455"/>
      <c r="Q170" s="1455"/>
      <c r="R170" s="1455"/>
      <c r="S170" s="1455"/>
    </row>
    <row r="171" spans="1:19" ht="16.5">
      <c r="A171" s="1455"/>
      <c r="B171" s="1455"/>
      <c r="C171" s="1444"/>
      <c r="D171" s="1455"/>
      <c r="E171" s="1455"/>
      <c r="F171" s="1455"/>
      <c r="G171" s="1455"/>
      <c r="H171" s="1455"/>
      <c r="I171" s="1455"/>
      <c r="J171" s="1455"/>
      <c r="K171" s="1455"/>
      <c r="L171" s="1455"/>
      <c r="M171" s="1455"/>
      <c r="N171" s="1455"/>
      <c r="O171" s="1455"/>
      <c r="P171" s="1455"/>
      <c r="Q171" s="1455"/>
      <c r="R171" s="1455"/>
      <c r="S171" s="1455"/>
    </row>
    <row r="172" spans="1:19" ht="16.5">
      <c r="A172" s="1455"/>
      <c r="B172" s="1455"/>
      <c r="C172" s="1444"/>
      <c r="D172" s="1455"/>
      <c r="E172" s="1455"/>
      <c r="F172" s="1455"/>
      <c r="G172" s="1455"/>
      <c r="H172" s="1455"/>
      <c r="I172" s="1455"/>
      <c r="J172" s="1455"/>
      <c r="K172" s="1455"/>
      <c r="L172" s="1455"/>
      <c r="M172" s="1455"/>
      <c r="N172" s="1455"/>
      <c r="O172" s="1455"/>
      <c r="P172" s="1455"/>
      <c r="Q172" s="1455"/>
      <c r="R172" s="1455"/>
      <c r="S172" s="1455"/>
    </row>
    <row r="173" spans="1:19" ht="16.5">
      <c r="A173" s="1455"/>
      <c r="B173" s="1455"/>
      <c r="C173" s="1444"/>
      <c r="D173" s="1455"/>
      <c r="E173" s="1455"/>
      <c r="F173" s="1455"/>
      <c r="G173" s="1455"/>
      <c r="H173" s="1455"/>
      <c r="I173" s="1455"/>
      <c r="J173" s="1455"/>
      <c r="K173" s="1455"/>
      <c r="L173" s="1455"/>
      <c r="M173" s="1455"/>
      <c r="N173" s="1455"/>
      <c r="O173" s="1455"/>
      <c r="P173" s="1455"/>
      <c r="Q173" s="1455"/>
      <c r="R173" s="1455"/>
      <c r="S173" s="1455"/>
    </row>
    <row r="174" spans="1:19" ht="16.5">
      <c r="A174" s="1455"/>
      <c r="B174" s="1455"/>
      <c r="C174" s="1444"/>
      <c r="D174" s="1455"/>
      <c r="E174" s="1455"/>
      <c r="F174" s="1455"/>
      <c r="G174" s="1455"/>
      <c r="H174" s="1455"/>
      <c r="I174" s="1455"/>
      <c r="J174" s="1455"/>
      <c r="K174" s="1455"/>
      <c r="L174" s="1455"/>
      <c r="M174" s="1455"/>
      <c r="N174" s="1455"/>
      <c r="O174" s="1455"/>
      <c r="P174" s="1455"/>
      <c r="Q174" s="1455"/>
      <c r="R174" s="1455"/>
      <c r="S174" s="1455"/>
    </row>
    <row r="175" spans="1:19" ht="16.5">
      <c r="A175" s="1455"/>
      <c r="B175" s="1455"/>
      <c r="C175" s="1444"/>
      <c r="D175" s="1455"/>
      <c r="E175" s="1455"/>
      <c r="F175" s="1455"/>
      <c r="G175" s="1455"/>
      <c r="H175" s="1455"/>
      <c r="I175" s="1455"/>
      <c r="J175" s="1455"/>
      <c r="K175" s="1455"/>
      <c r="L175" s="1455"/>
      <c r="M175" s="1455"/>
      <c r="N175" s="1455"/>
      <c r="O175" s="1455"/>
      <c r="P175" s="1455"/>
      <c r="Q175" s="1455"/>
      <c r="R175" s="1455"/>
      <c r="S175" s="1455"/>
    </row>
    <row r="176" spans="1:19" ht="16.5">
      <c r="A176" s="1455"/>
      <c r="B176" s="1455"/>
      <c r="C176" s="1444"/>
      <c r="D176" s="1455"/>
      <c r="E176" s="1455"/>
      <c r="F176" s="1455"/>
      <c r="G176" s="1455"/>
      <c r="H176" s="1455"/>
      <c r="I176" s="1455"/>
      <c r="J176" s="1455"/>
      <c r="K176" s="1455"/>
      <c r="L176" s="1455"/>
      <c r="M176" s="1455"/>
      <c r="N176" s="1455"/>
      <c r="O176" s="1455"/>
      <c r="P176" s="1455"/>
      <c r="Q176" s="1455"/>
      <c r="R176" s="1455"/>
      <c r="S176" s="1455"/>
    </row>
    <row r="177" spans="1:19" ht="16.5">
      <c r="A177" s="1455"/>
      <c r="B177" s="1455"/>
      <c r="C177" s="1444"/>
      <c r="D177" s="1455"/>
      <c r="E177" s="1455"/>
      <c r="F177" s="1455"/>
      <c r="G177" s="1455"/>
      <c r="H177" s="1455"/>
      <c r="I177" s="1455"/>
      <c r="J177" s="1455"/>
      <c r="K177" s="1455"/>
      <c r="L177" s="1455"/>
      <c r="M177" s="1455"/>
      <c r="N177" s="1455"/>
      <c r="O177" s="1455"/>
      <c r="P177" s="1455"/>
      <c r="Q177" s="1455"/>
      <c r="R177" s="1455"/>
      <c r="S177" s="1455"/>
    </row>
    <row r="178" spans="1:19" ht="16.5">
      <c r="A178" s="1455"/>
      <c r="B178" s="1455"/>
      <c r="C178" s="1444"/>
      <c r="D178" s="1455"/>
      <c r="E178" s="1455"/>
      <c r="F178" s="1455"/>
      <c r="G178" s="1455"/>
      <c r="H178" s="1455"/>
      <c r="I178" s="1455"/>
      <c r="J178" s="1455"/>
      <c r="K178" s="1455"/>
      <c r="L178" s="1455"/>
      <c r="M178" s="1455"/>
      <c r="N178" s="1455"/>
      <c r="O178" s="1455"/>
      <c r="P178" s="1455"/>
      <c r="Q178" s="1455"/>
      <c r="R178" s="1455"/>
      <c r="S178" s="1455"/>
    </row>
    <row r="179" spans="1:19" ht="16.5">
      <c r="A179" s="1455"/>
      <c r="B179" s="1455"/>
      <c r="C179" s="1444"/>
      <c r="D179" s="1455"/>
      <c r="E179" s="1455"/>
      <c r="F179" s="1455"/>
      <c r="G179" s="1455"/>
      <c r="H179" s="1455"/>
      <c r="I179" s="1455"/>
      <c r="J179" s="1455"/>
      <c r="K179" s="1455"/>
      <c r="L179" s="1455"/>
      <c r="M179" s="1455"/>
      <c r="N179" s="1455"/>
      <c r="O179" s="1455"/>
      <c r="P179" s="1455"/>
      <c r="Q179" s="1455"/>
      <c r="R179" s="1455"/>
      <c r="S179" s="1455"/>
    </row>
    <row r="180" spans="1:19" ht="16.5">
      <c r="A180" s="1455"/>
      <c r="B180" s="1455"/>
      <c r="C180" s="1444"/>
      <c r="D180" s="1455"/>
      <c r="E180" s="1455"/>
      <c r="F180" s="1455"/>
      <c r="G180" s="1455"/>
      <c r="H180" s="1455"/>
      <c r="I180" s="1455"/>
      <c r="J180" s="1455"/>
      <c r="K180" s="1455"/>
      <c r="L180" s="1455"/>
      <c r="M180" s="1455"/>
      <c r="N180" s="1455"/>
      <c r="O180" s="1455"/>
      <c r="P180" s="1455"/>
      <c r="Q180" s="1455"/>
      <c r="R180" s="1455"/>
      <c r="S180" s="1455"/>
    </row>
    <row r="181" spans="1:19" ht="16.5">
      <c r="A181" s="1455"/>
      <c r="B181" s="1455"/>
      <c r="C181" s="1444"/>
      <c r="D181" s="1455"/>
      <c r="E181" s="1455"/>
      <c r="F181" s="1455"/>
      <c r="G181" s="1455"/>
      <c r="H181" s="1455"/>
      <c r="I181" s="1455"/>
      <c r="J181" s="1455"/>
      <c r="K181" s="1455"/>
      <c r="L181" s="1455"/>
      <c r="M181" s="1455"/>
      <c r="N181" s="1455"/>
      <c r="O181" s="1455"/>
      <c r="P181" s="1455"/>
      <c r="Q181" s="1455"/>
      <c r="R181" s="1455"/>
      <c r="S181" s="1455"/>
    </row>
    <row r="182" spans="1:19" ht="16.5">
      <c r="A182" s="1455"/>
      <c r="B182" s="1455"/>
      <c r="C182" s="1444"/>
      <c r="D182" s="1455"/>
      <c r="E182" s="1455"/>
      <c r="F182" s="1455"/>
      <c r="G182" s="1455"/>
      <c r="H182" s="1455"/>
      <c r="I182" s="1455"/>
      <c r="J182" s="1455"/>
      <c r="K182" s="1455"/>
      <c r="L182" s="1455"/>
      <c r="M182" s="1455"/>
      <c r="N182" s="1455"/>
      <c r="O182" s="1455"/>
      <c r="P182" s="1455"/>
      <c r="Q182" s="1455"/>
      <c r="R182" s="1455"/>
      <c r="S182" s="1455"/>
    </row>
    <row r="183" spans="1:19" ht="16.5">
      <c r="A183" s="1455"/>
      <c r="B183" s="1455"/>
      <c r="C183" s="1444"/>
      <c r="D183" s="1455"/>
      <c r="E183" s="1455"/>
      <c r="F183" s="1455"/>
      <c r="G183" s="1455"/>
      <c r="H183" s="1455"/>
      <c r="I183" s="1455"/>
      <c r="J183" s="1455"/>
      <c r="K183" s="1455"/>
      <c r="L183" s="1455"/>
      <c r="M183" s="1455"/>
      <c r="N183" s="1455"/>
      <c r="O183" s="1455"/>
      <c r="P183" s="1455"/>
      <c r="Q183" s="1455"/>
      <c r="R183" s="1455"/>
      <c r="S183" s="1455"/>
    </row>
    <row r="184" spans="1:19" ht="16.5">
      <c r="A184" s="1455"/>
      <c r="B184" s="1455"/>
      <c r="C184" s="1444"/>
      <c r="D184" s="1455"/>
      <c r="E184" s="1455"/>
      <c r="F184" s="1455"/>
      <c r="G184" s="1455"/>
      <c r="H184" s="1455"/>
      <c r="I184" s="1455"/>
      <c r="J184" s="1455"/>
      <c r="K184" s="1455"/>
      <c r="L184" s="1455"/>
      <c r="M184" s="1455"/>
      <c r="N184" s="1455"/>
      <c r="O184" s="1455"/>
      <c r="P184" s="1455"/>
      <c r="Q184" s="1455"/>
      <c r="R184" s="1455"/>
      <c r="S184" s="1455"/>
    </row>
    <row r="185" spans="1:19" ht="16.5">
      <c r="A185" s="1455"/>
      <c r="B185" s="1455"/>
      <c r="C185" s="1444"/>
      <c r="D185" s="1455"/>
      <c r="E185" s="1455"/>
      <c r="F185" s="1455"/>
      <c r="G185" s="1455"/>
      <c r="H185" s="1455"/>
      <c r="I185" s="1455"/>
      <c r="J185" s="1455"/>
      <c r="K185" s="1455"/>
      <c r="L185" s="1455"/>
      <c r="M185" s="1455"/>
      <c r="N185" s="1455"/>
      <c r="O185" s="1455"/>
      <c r="P185" s="1455"/>
      <c r="Q185" s="1455"/>
      <c r="R185" s="1455"/>
      <c r="S185" s="1455"/>
    </row>
    <row r="186" spans="1:19" ht="16.5">
      <c r="A186" s="1455"/>
      <c r="B186" s="1455"/>
      <c r="C186" s="1444"/>
      <c r="D186" s="1455"/>
      <c r="E186" s="1455"/>
      <c r="F186" s="1455"/>
      <c r="G186" s="1455"/>
      <c r="H186" s="1455"/>
      <c r="I186" s="1455"/>
      <c r="J186" s="1455"/>
      <c r="K186" s="1455"/>
      <c r="L186" s="1455"/>
      <c r="M186" s="1455"/>
      <c r="N186" s="1455"/>
      <c r="O186" s="1455"/>
      <c r="P186" s="1455"/>
      <c r="Q186" s="1455"/>
      <c r="R186" s="1455"/>
      <c r="S186" s="1455"/>
    </row>
    <row r="187" spans="1:19" ht="16.5">
      <c r="A187" s="1455"/>
      <c r="B187" s="1455"/>
      <c r="C187" s="1444"/>
      <c r="D187" s="1455"/>
      <c r="E187" s="1455"/>
      <c r="F187" s="1455"/>
      <c r="G187" s="1455"/>
      <c r="H187" s="1455"/>
      <c r="I187" s="1455"/>
      <c r="J187" s="1455"/>
      <c r="K187" s="1455"/>
      <c r="L187" s="1455"/>
      <c r="M187" s="1455"/>
      <c r="N187" s="1455"/>
      <c r="O187" s="1455"/>
      <c r="P187" s="1455"/>
      <c r="Q187" s="1455"/>
      <c r="R187" s="1455"/>
      <c r="S187" s="1455"/>
    </row>
    <row r="188" spans="1:19" ht="16.5">
      <c r="A188" s="1455"/>
      <c r="B188" s="1455"/>
      <c r="C188" s="1444"/>
      <c r="D188" s="1455"/>
      <c r="E188" s="1455"/>
      <c r="F188" s="1455"/>
      <c r="G188" s="1455"/>
      <c r="H188" s="1455"/>
      <c r="I188" s="1455"/>
      <c r="J188" s="1455"/>
      <c r="K188" s="1455"/>
      <c r="L188" s="1455"/>
      <c r="M188" s="1455"/>
      <c r="N188" s="1455"/>
      <c r="O188" s="1455"/>
      <c r="P188" s="1455"/>
      <c r="Q188" s="1455"/>
      <c r="R188" s="1455"/>
      <c r="S188" s="1455"/>
    </row>
    <row r="189" spans="1:19" ht="16.5">
      <c r="A189" s="1455"/>
      <c r="B189" s="1455"/>
      <c r="C189" s="1444"/>
      <c r="D189" s="1455"/>
      <c r="E189" s="1455"/>
      <c r="F189" s="1455"/>
      <c r="G189" s="1455"/>
      <c r="H189" s="1455"/>
      <c r="I189" s="1455"/>
      <c r="J189" s="1455"/>
      <c r="K189" s="1455"/>
      <c r="L189" s="1455"/>
      <c r="M189" s="1455"/>
      <c r="N189" s="1455"/>
      <c r="O189" s="1455"/>
      <c r="P189" s="1455"/>
      <c r="Q189" s="1455"/>
      <c r="R189" s="1455"/>
      <c r="S189" s="1455"/>
    </row>
    <row r="190" spans="1:19" ht="16.5">
      <c r="A190" s="1455"/>
      <c r="B190" s="1455"/>
      <c r="C190" s="1444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</row>
    <row r="191" spans="1:19" ht="16.5">
      <c r="A191" s="1455"/>
      <c r="B191" s="1455"/>
      <c r="C191" s="1444"/>
      <c r="D191" s="1455"/>
      <c r="E191" s="1455"/>
      <c r="F191" s="1455"/>
      <c r="G191" s="1455"/>
      <c r="H191" s="1455"/>
      <c r="I191" s="1455"/>
      <c r="J191" s="1455"/>
      <c r="K191" s="1455"/>
      <c r="L191" s="1455"/>
      <c r="M191" s="1455"/>
      <c r="N191" s="1455"/>
      <c r="O191" s="1455"/>
      <c r="P191" s="1455"/>
      <c r="Q191" s="1455"/>
      <c r="R191" s="1455"/>
      <c r="S191" s="1455"/>
    </row>
    <row r="192" spans="1:19" ht="16.5">
      <c r="A192" s="1455"/>
      <c r="B192" s="1455"/>
      <c r="C192" s="1444"/>
      <c r="D192" s="1455"/>
      <c r="E192" s="1455"/>
      <c r="F192" s="1455"/>
      <c r="G192" s="1455"/>
      <c r="H192" s="1455"/>
      <c r="I192" s="1455"/>
      <c r="J192" s="1455"/>
      <c r="K192" s="1455"/>
      <c r="L192" s="1455"/>
      <c r="M192" s="1455"/>
      <c r="N192" s="1455"/>
      <c r="O192" s="1455"/>
      <c r="P192" s="1455"/>
      <c r="Q192" s="1455"/>
      <c r="R192" s="1455"/>
      <c r="S192" s="1455"/>
    </row>
    <row r="193" spans="1:19" ht="16.5">
      <c r="A193" s="1455"/>
      <c r="B193" s="1455"/>
      <c r="C193" s="1444"/>
      <c r="D193" s="1455"/>
      <c r="E193" s="1455"/>
      <c r="F193" s="1455"/>
      <c r="G193" s="1455"/>
      <c r="H193" s="1455"/>
      <c r="I193" s="1455"/>
      <c r="J193" s="1455"/>
      <c r="K193" s="1455"/>
      <c r="L193" s="1455"/>
      <c r="M193" s="1455"/>
      <c r="N193" s="1455"/>
      <c r="O193" s="1455"/>
      <c r="P193" s="1455"/>
      <c r="Q193" s="1455"/>
      <c r="R193" s="1455"/>
      <c r="S193" s="1455"/>
    </row>
    <row r="194" spans="1:19" ht="16.5">
      <c r="A194" s="1455"/>
      <c r="B194" s="1455"/>
      <c r="C194" s="1444"/>
      <c r="D194" s="1455"/>
      <c r="E194" s="1455"/>
      <c r="F194" s="1455"/>
      <c r="G194" s="1455"/>
      <c r="H194" s="1455"/>
      <c r="I194" s="1455"/>
      <c r="J194" s="1455"/>
      <c r="K194" s="1455"/>
      <c r="L194" s="1455"/>
      <c r="M194" s="1455"/>
      <c r="N194" s="1455"/>
      <c r="O194" s="1455"/>
      <c r="P194" s="1455"/>
      <c r="Q194" s="1455"/>
      <c r="R194" s="1455"/>
      <c r="S194" s="1455"/>
    </row>
    <row r="195" spans="1:19" ht="16.5">
      <c r="A195" s="1455"/>
      <c r="B195" s="1455"/>
      <c r="C195" s="1444"/>
      <c r="D195" s="1455"/>
      <c r="E195" s="1455"/>
      <c r="F195" s="1455"/>
      <c r="G195" s="1455"/>
      <c r="H195" s="1455"/>
      <c r="I195" s="1455"/>
      <c r="J195" s="1455"/>
      <c r="K195" s="1455"/>
      <c r="L195" s="1455"/>
      <c r="M195" s="1455"/>
      <c r="N195" s="1455"/>
      <c r="O195" s="1455"/>
      <c r="P195" s="1455"/>
      <c r="Q195" s="1455"/>
      <c r="R195" s="1455"/>
      <c r="S195" s="1455"/>
    </row>
    <row r="196" spans="1:19" ht="16.5">
      <c r="A196" s="1455"/>
      <c r="B196" s="1455"/>
      <c r="C196" s="1444"/>
      <c r="D196" s="1455"/>
      <c r="E196" s="1455"/>
      <c r="F196" s="1455"/>
      <c r="G196" s="1455"/>
      <c r="H196" s="1455"/>
      <c r="I196" s="1455"/>
      <c r="J196" s="1455"/>
      <c r="K196" s="1455"/>
      <c r="L196" s="1455"/>
      <c r="M196" s="1455"/>
      <c r="N196" s="1455"/>
      <c r="O196" s="1455"/>
      <c r="P196" s="1455"/>
      <c r="Q196" s="1455"/>
      <c r="R196" s="1455"/>
      <c r="S196" s="1455"/>
    </row>
    <row r="197" spans="1:19" ht="16.5">
      <c r="A197" s="1455"/>
      <c r="B197" s="1455"/>
      <c r="C197" s="1444"/>
      <c r="D197" s="1455"/>
      <c r="E197" s="1455"/>
      <c r="F197" s="1455"/>
      <c r="G197" s="1455"/>
      <c r="H197" s="1455"/>
      <c r="I197" s="1455"/>
      <c r="J197" s="1455"/>
      <c r="K197" s="1455"/>
      <c r="L197" s="1455"/>
      <c r="M197" s="1455"/>
      <c r="N197" s="1455"/>
      <c r="O197" s="1455"/>
      <c r="P197" s="1455"/>
      <c r="Q197" s="1455"/>
      <c r="R197" s="1455"/>
      <c r="S197" s="1455"/>
    </row>
    <row r="198" spans="1:19" ht="16.5">
      <c r="A198" s="1455"/>
      <c r="B198" s="1455"/>
      <c r="C198" s="1444"/>
      <c r="D198" s="1455"/>
      <c r="E198" s="1455"/>
      <c r="F198" s="1455"/>
      <c r="G198" s="1455"/>
      <c r="H198" s="1455"/>
      <c r="I198" s="1455"/>
      <c r="J198" s="1455"/>
      <c r="K198" s="1455"/>
      <c r="L198" s="1455"/>
      <c r="M198" s="1455"/>
      <c r="N198" s="1455"/>
      <c r="O198" s="1455"/>
      <c r="P198" s="1455"/>
      <c r="Q198" s="1455"/>
      <c r="R198" s="1455"/>
      <c r="S198" s="1455"/>
    </row>
    <row r="199" spans="1:19" ht="16.5">
      <c r="A199" s="1455"/>
      <c r="B199" s="1455"/>
      <c r="C199" s="1444"/>
      <c r="D199" s="1455"/>
      <c r="E199" s="1455"/>
      <c r="F199" s="1455"/>
      <c r="G199" s="1455"/>
      <c r="H199" s="1455"/>
      <c r="I199" s="1455"/>
      <c r="J199" s="1455"/>
      <c r="K199" s="1455"/>
      <c r="L199" s="1455"/>
      <c r="M199" s="1455"/>
      <c r="N199" s="1455"/>
      <c r="O199" s="1455"/>
      <c r="P199" s="1455"/>
      <c r="Q199" s="1455"/>
      <c r="R199" s="1455"/>
      <c r="S199" s="1455"/>
    </row>
    <row r="200" spans="1:19" ht="16.5">
      <c r="A200" s="1455"/>
      <c r="B200" s="1455"/>
      <c r="C200" s="1444"/>
      <c r="D200" s="1455"/>
      <c r="E200" s="1455"/>
      <c r="F200" s="1455"/>
      <c r="G200" s="1455"/>
      <c r="H200" s="1455"/>
      <c r="I200" s="1455"/>
      <c r="J200" s="1455"/>
      <c r="K200" s="1455"/>
      <c r="L200" s="1455"/>
      <c r="M200" s="1455"/>
      <c r="N200" s="1455"/>
      <c r="O200" s="1455"/>
      <c r="P200" s="1455"/>
      <c r="Q200" s="1455"/>
      <c r="R200" s="1455"/>
      <c r="S200" s="1455"/>
    </row>
    <row r="201" spans="1:19" ht="16.5">
      <c r="A201" s="1455"/>
      <c r="B201" s="1455"/>
      <c r="C201" s="1444"/>
      <c r="D201" s="1455"/>
      <c r="E201" s="1455"/>
      <c r="F201" s="1455"/>
      <c r="G201" s="1455"/>
      <c r="H201" s="1455"/>
      <c r="I201" s="1455"/>
      <c r="J201" s="1455"/>
      <c r="K201" s="1455"/>
      <c r="L201" s="1455"/>
      <c r="M201" s="1455"/>
      <c r="N201" s="1455"/>
      <c r="O201" s="1455"/>
      <c r="P201" s="1455"/>
      <c r="Q201" s="1455"/>
      <c r="R201" s="1455"/>
      <c r="S201" s="1455"/>
    </row>
    <row r="202" spans="1:19" ht="16.5">
      <c r="A202" s="1455"/>
      <c r="B202" s="1455"/>
      <c r="C202" s="1444"/>
      <c r="D202" s="1455"/>
      <c r="E202" s="1455"/>
      <c r="F202" s="1455"/>
      <c r="G202" s="1455"/>
      <c r="H202" s="1455"/>
      <c r="I202" s="1455"/>
      <c r="J202" s="1455"/>
      <c r="K202" s="1455"/>
      <c r="L202" s="1455"/>
      <c r="M202" s="1455"/>
      <c r="N202" s="1455"/>
      <c r="O202" s="1455"/>
      <c r="P202" s="1455"/>
      <c r="Q202" s="1455"/>
      <c r="R202" s="1455"/>
      <c r="S202" s="1455"/>
    </row>
    <row r="203" spans="1:19" ht="16.5">
      <c r="A203" s="1455"/>
      <c r="B203" s="1455"/>
      <c r="C203" s="1444"/>
      <c r="D203" s="1455"/>
      <c r="E203" s="1455"/>
      <c r="F203" s="1455"/>
      <c r="G203" s="1455"/>
      <c r="H203" s="1455"/>
      <c r="I203" s="1455"/>
      <c r="J203" s="1455"/>
      <c r="K203" s="1455"/>
      <c r="L203" s="1455"/>
      <c r="M203" s="1455"/>
      <c r="N203" s="1455"/>
      <c r="O203" s="1455"/>
      <c r="P203" s="1455"/>
      <c r="Q203" s="1455"/>
      <c r="R203" s="1455"/>
      <c r="S203" s="1455"/>
    </row>
    <row r="204" spans="1:19" ht="16.5">
      <c r="A204" s="1455"/>
      <c r="B204" s="1455"/>
      <c r="C204" s="1444"/>
      <c r="D204" s="1455"/>
      <c r="E204" s="1455"/>
      <c r="F204" s="1455"/>
      <c r="G204" s="1455"/>
      <c r="H204" s="1455"/>
      <c r="I204" s="1455"/>
      <c r="J204" s="1455"/>
      <c r="K204" s="1455"/>
      <c r="L204" s="1455"/>
      <c r="M204" s="1455"/>
      <c r="N204" s="1455"/>
      <c r="O204" s="1455"/>
      <c r="P204" s="1455"/>
      <c r="Q204" s="1455"/>
      <c r="R204" s="1455"/>
      <c r="S204" s="1455"/>
    </row>
    <row r="205" spans="1:19" ht="16.5">
      <c r="A205" s="1455"/>
      <c r="B205" s="1455"/>
      <c r="C205" s="1444"/>
      <c r="D205" s="1455"/>
      <c r="E205" s="1455"/>
      <c r="F205" s="1455"/>
      <c r="G205" s="1455"/>
      <c r="H205" s="1455"/>
      <c r="I205" s="1455"/>
      <c r="J205" s="1455"/>
      <c r="K205" s="1455"/>
      <c r="L205" s="1455"/>
      <c r="M205" s="1455"/>
      <c r="N205" s="1455"/>
      <c r="O205" s="1455"/>
      <c r="P205" s="1455"/>
      <c r="Q205" s="1455"/>
      <c r="R205" s="1455"/>
      <c r="S205" s="1455"/>
    </row>
    <row r="206" spans="1:19" ht="16.5">
      <c r="A206" s="1455"/>
      <c r="B206" s="1455"/>
      <c r="C206" s="1444"/>
      <c r="D206" s="1455"/>
      <c r="E206" s="1455"/>
      <c r="F206" s="1455"/>
      <c r="G206" s="1455"/>
      <c r="H206" s="1455"/>
      <c r="I206" s="1455"/>
      <c r="J206" s="1455"/>
      <c r="K206" s="1455"/>
      <c r="L206" s="1455"/>
      <c r="M206" s="1455"/>
      <c r="N206" s="1455"/>
      <c r="O206" s="1455"/>
      <c r="P206" s="1455"/>
      <c r="Q206" s="1455"/>
      <c r="R206" s="1455"/>
      <c r="S206" s="1455"/>
    </row>
    <row r="207" spans="1:19" ht="16.5">
      <c r="A207" s="1455"/>
      <c r="B207" s="1455"/>
      <c r="C207" s="1444"/>
      <c r="D207" s="1455"/>
      <c r="E207" s="1455"/>
      <c r="F207" s="1455"/>
      <c r="G207" s="1455"/>
      <c r="H207" s="1455"/>
      <c r="I207" s="1455"/>
      <c r="J207" s="1455"/>
      <c r="K207" s="1455"/>
      <c r="L207" s="1455"/>
      <c r="M207" s="1455"/>
      <c r="N207" s="1455"/>
      <c r="O207" s="1455"/>
      <c r="P207" s="1455"/>
      <c r="Q207" s="1455"/>
      <c r="R207" s="1455"/>
      <c r="S207" s="1455"/>
    </row>
    <row r="208" spans="1:19" ht="16.5">
      <c r="A208" s="1455"/>
      <c r="B208" s="1455"/>
      <c r="C208" s="1444"/>
      <c r="D208" s="1455"/>
      <c r="E208" s="1455"/>
      <c r="F208" s="1455"/>
      <c r="G208" s="1455"/>
      <c r="H208" s="1455"/>
      <c r="I208" s="1455"/>
      <c r="J208" s="1455"/>
      <c r="K208" s="1455"/>
      <c r="L208" s="1455"/>
      <c r="M208" s="1455"/>
      <c r="N208" s="1455"/>
      <c r="O208" s="1455"/>
      <c r="P208" s="1455"/>
      <c r="Q208" s="1455"/>
      <c r="R208" s="1455"/>
      <c r="S208" s="1455"/>
    </row>
    <row r="209" spans="1:19" ht="16.5">
      <c r="A209" s="1455"/>
      <c r="B209" s="1455"/>
      <c r="C209" s="1444"/>
      <c r="D209" s="1455"/>
      <c r="E209" s="1455"/>
      <c r="F209" s="1455"/>
      <c r="G209" s="1455"/>
      <c r="H209" s="1455"/>
      <c r="I209" s="1455"/>
      <c r="J209" s="1455"/>
      <c r="K209" s="1455"/>
      <c r="L209" s="1455"/>
      <c r="M209" s="1455"/>
      <c r="N209" s="1455"/>
      <c r="O209" s="1455"/>
      <c r="P209" s="1455"/>
      <c r="Q209" s="1455"/>
      <c r="R209" s="1455"/>
      <c r="S209" s="1455"/>
    </row>
    <row r="210" spans="1:19" ht="16.5">
      <c r="A210" s="1455"/>
      <c r="B210" s="1455"/>
      <c r="C210" s="1444"/>
      <c r="D210" s="1455"/>
      <c r="E210" s="1455"/>
      <c r="F210" s="1455"/>
      <c r="G210" s="1455"/>
      <c r="H210" s="1455"/>
      <c r="I210" s="1455"/>
      <c r="J210" s="1455"/>
      <c r="K210" s="1455"/>
      <c r="L210" s="1455"/>
      <c r="M210" s="1455"/>
      <c r="N210" s="1455"/>
      <c r="O210" s="1455"/>
      <c r="P210" s="1455"/>
      <c r="Q210" s="1455"/>
      <c r="R210" s="1455"/>
      <c r="S210" s="1455"/>
    </row>
    <row r="211" spans="1:19" ht="16.5">
      <c r="A211" s="1455"/>
      <c r="B211" s="1455"/>
      <c r="C211" s="1444"/>
      <c r="D211" s="1455"/>
      <c r="E211" s="1455"/>
      <c r="F211" s="1455"/>
      <c r="G211" s="1455"/>
      <c r="H211" s="1455"/>
      <c r="I211" s="1455"/>
      <c r="J211" s="1455"/>
      <c r="K211" s="1455"/>
      <c r="L211" s="1455"/>
      <c r="M211" s="1455"/>
      <c r="N211" s="1455"/>
      <c r="O211" s="1455"/>
      <c r="P211" s="1455"/>
      <c r="Q211" s="1455"/>
      <c r="R211" s="1455"/>
      <c r="S211" s="1455"/>
    </row>
    <row r="212" spans="1:19" ht="16.5">
      <c r="A212" s="1455"/>
      <c r="B212" s="1455"/>
      <c r="C212" s="1444"/>
      <c r="D212" s="1455"/>
      <c r="E212" s="1455"/>
      <c r="F212" s="1455"/>
      <c r="G212" s="1455"/>
      <c r="H212" s="1455"/>
      <c r="I212" s="1455"/>
      <c r="J212" s="1455"/>
      <c r="K212" s="1455"/>
      <c r="L212" s="1455"/>
      <c r="M212" s="1455"/>
      <c r="N212" s="1455"/>
      <c r="O212" s="1455"/>
      <c r="P212" s="1455"/>
      <c r="Q212" s="1455"/>
      <c r="R212" s="1455"/>
      <c r="S212" s="1455"/>
    </row>
    <row r="213" spans="1:19" ht="16.5">
      <c r="A213" s="1455"/>
      <c r="B213" s="1455"/>
      <c r="C213" s="1444"/>
      <c r="D213" s="1455"/>
      <c r="E213" s="1455"/>
      <c r="F213" s="1455"/>
      <c r="G213" s="1455"/>
      <c r="H213" s="1455"/>
      <c r="I213" s="1455"/>
      <c r="J213" s="1455"/>
      <c r="K213" s="1455"/>
      <c r="L213" s="1455"/>
      <c r="M213" s="1455"/>
      <c r="N213" s="1455"/>
      <c r="O213" s="1455"/>
      <c r="P213" s="1455"/>
      <c r="Q213" s="1455"/>
      <c r="R213" s="1455"/>
      <c r="S213" s="1455"/>
    </row>
    <row r="214" spans="1:19" ht="16.5">
      <c r="A214" s="1455"/>
      <c r="B214" s="1455"/>
      <c r="C214" s="1444"/>
      <c r="D214" s="1455"/>
      <c r="E214" s="1455"/>
      <c r="F214" s="1455"/>
      <c r="G214" s="1455"/>
      <c r="H214" s="1455"/>
      <c r="I214" s="1455"/>
      <c r="J214" s="1455"/>
      <c r="K214" s="1455"/>
      <c r="L214" s="1455"/>
      <c r="M214" s="1455"/>
      <c r="N214" s="1455"/>
      <c r="O214" s="1455"/>
      <c r="P214" s="1455"/>
      <c r="Q214" s="1455"/>
      <c r="R214" s="1455"/>
      <c r="S214" s="1455"/>
    </row>
    <row r="215" spans="1:19" ht="16.5">
      <c r="A215" s="1455"/>
      <c r="B215" s="1455"/>
      <c r="C215" s="1444"/>
      <c r="D215" s="1455"/>
      <c r="E215" s="1455"/>
      <c r="F215" s="1455"/>
      <c r="G215" s="1455"/>
      <c r="H215" s="1455"/>
      <c r="I215" s="1455"/>
      <c r="J215" s="1455"/>
      <c r="K215" s="1455"/>
      <c r="L215" s="1455"/>
      <c r="M215" s="1455"/>
      <c r="N215" s="1455"/>
      <c r="O215" s="1455"/>
      <c r="P215" s="1455"/>
      <c r="Q215" s="1455"/>
      <c r="R215" s="1455"/>
      <c r="S215" s="1455"/>
    </row>
    <row r="216" spans="1:19" ht="16.5">
      <c r="A216" s="1455"/>
      <c r="B216" s="1455"/>
      <c r="C216" s="1444"/>
      <c r="D216" s="1455"/>
      <c r="E216" s="1455"/>
      <c r="F216" s="1455"/>
      <c r="G216" s="1455"/>
      <c r="H216" s="1455"/>
      <c r="I216" s="1455"/>
      <c r="J216" s="1455"/>
      <c r="K216" s="1455"/>
      <c r="L216" s="1455"/>
      <c r="M216" s="1455"/>
      <c r="N216" s="1455"/>
      <c r="O216" s="1455"/>
      <c r="P216" s="1455"/>
      <c r="Q216" s="1455"/>
      <c r="R216" s="1455"/>
      <c r="S216" s="1455"/>
    </row>
    <row r="217" spans="1:19" ht="16.5">
      <c r="A217" s="1455"/>
      <c r="B217" s="1455"/>
      <c r="C217" s="1444"/>
      <c r="D217" s="1455"/>
      <c r="E217" s="1455"/>
      <c r="F217" s="1455"/>
      <c r="G217" s="1455"/>
      <c r="H217" s="1455"/>
      <c r="I217" s="1455"/>
      <c r="J217" s="1455"/>
      <c r="K217" s="1455"/>
      <c r="L217" s="1455"/>
      <c r="M217" s="1455"/>
      <c r="N217" s="1455"/>
      <c r="O217" s="1455"/>
      <c r="P217" s="1455"/>
      <c r="Q217" s="1455"/>
      <c r="R217" s="1455"/>
      <c r="S217" s="1455"/>
    </row>
    <row r="218" spans="1:19" ht="16.5">
      <c r="A218" s="1455"/>
      <c r="B218" s="1455"/>
      <c r="C218" s="1444"/>
      <c r="D218" s="1455"/>
      <c r="E218" s="1455"/>
      <c r="F218" s="1455"/>
      <c r="G218" s="1455"/>
      <c r="H218" s="1455"/>
      <c r="I218" s="1455"/>
      <c r="J218" s="1455"/>
      <c r="K218" s="1455"/>
      <c r="L218" s="1455"/>
      <c r="M218" s="1455"/>
      <c r="N218" s="1455"/>
      <c r="O218" s="1455"/>
      <c r="P218" s="1455"/>
      <c r="Q218" s="1455"/>
      <c r="R218" s="1455"/>
      <c r="S218" s="1455"/>
    </row>
    <row r="219" spans="1:19" ht="16.5">
      <c r="A219" s="1455"/>
      <c r="B219" s="1455"/>
      <c r="C219" s="1444"/>
      <c r="D219" s="1455"/>
      <c r="E219" s="1455"/>
      <c r="F219" s="1455"/>
      <c r="G219" s="1455"/>
      <c r="H219" s="1455"/>
      <c r="I219" s="1455"/>
      <c r="J219" s="1455"/>
      <c r="K219" s="1455"/>
      <c r="L219" s="1455"/>
      <c r="M219" s="1455"/>
      <c r="N219" s="1455"/>
      <c r="O219" s="1455"/>
      <c r="P219" s="1455"/>
      <c r="Q219" s="1455"/>
      <c r="R219" s="1455"/>
      <c r="S219" s="1455"/>
    </row>
    <row r="220" spans="1:19" ht="16.5">
      <c r="A220" s="1455"/>
      <c r="B220" s="1455"/>
      <c r="C220" s="1444"/>
      <c r="D220" s="1455"/>
      <c r="E220" s="1455"/>
      <c r="F220" s="1455"/>
      <c r="G220" s="1455"/>
      <c r="H220" s="1455"/>
      <c r="I220" s="1455"/>
      <c r="J220" s="1455"/>
      <c r="K220" s="1455"/>
      <c r="L220" s="1455"/>
      <c r="M220" s="1455"/>
      <c r="N220" s="1455"/>
      <c r="O220" s="1455"/>
      <c r="P220" s="1455"/>
      <c r="Q220" s="1455"/>
      <c r="R220" s="1455"/>
      <c r="S220" s="1455"/>
    </row>
    <row r="221" spans="1:19" ht="16.5">
      <c r="A221" s="1455"/>
      <c r="B221" s="1455"/>
      <c r="C221" s="1444"/>
      <c r="D221" s="1455"/>
      <c r="E221" s="1455"/>
      <c r="F221" s="1455"/>
      <c r="G221" s="1455"/>
      <c r="H221" s="1455"/>
      <c r="I221" s="1455"/>
      <c r="J221" s="1455"/>
      <c r="K221" s="1455"/>
      <c r="L221" s="1455"/>
      <c r="M221" s="1455"/>
      <c r="N221" s="1455"/>
      <c r="O221" s="1455"/>
      <c r="P221" s="1455"/>
      <c r="Q221" s="1455"/>
      <c r="R221" s="1455"/>
      <c r="S221" s="1455"/>
    </row>
    <row r="222" spans="1:19" ht="16.5">
      <c r="A222" s="1455"/>
      <c r="B222" s="1455"/>
      <c r="C222" s="1444"/>
      <c r="D222" s="1455"/>
      <c r="E222" s="1455"/>
      <c r="F222" s="1455"/>
      <c r="G222" s="1455"/>
      <c r="H222" s="1455"/>
      <c r="I222" s="1455"/>
      <c r="J222" s="1455"/>
      <c r="K222" s="1455"/>
      <c r="L222" s="1455"/>
      <c r="M222" s="1455"/>
      <c r="N222" s="1455"/>
      <c r="O222" s="1455"/>
      <c r="P222" s="1455"/>
      <c r="Q222" s="1455"/>
      <c r="R222" s="1455"/>
      <c r="S222" s="1455"/>
    </row>
    <row r="223" spans="1:19" ht="16.5">
      <c r="A223" s="1455"/>
      <c r="B223" s="1455"/>
      <c r="C223" s="1444"/>
      <c r="D223" s="1455"/>
      <c r="E223" s="1455"/>
      <c r="F223" s="1455"/>
      <c r="G223" s="1455"/>
      <c r="H223" s="1455"/>
      <c r="I223" s="1455"/>
      <c r="J223" s="1455"/>
      <c r="K223" s="1455"/>
      <c r="L223" s="1455"/>
      <c r="M223" s="1455"/>
      <c r="N223" s="1455"/>
      <c r="O223" s="1455"/>
      <c r="P223" s="1455"/>
      <c r="Q223" s="1455"/>
      <c r="R223" s="1455"/>
      <c r="S223" s="1455"/>
    </row>
    <row r="224" spans="1:19" ht="16.5">
      <c r="A224" s="1455"/>
      <c r="B224" s="1455"/>
      <c r="C224" s="1444"/>
      <c r="D224" s="1455"/>
      <c r="E224" s="1455"/>
      <c r="F224" s="1455"/>
      <c r="G224" s="1455"/>
      <c r="H224" s="1455"/>
      <c r="I224" s="1455"/>
      <c r="J224" s="1455"/>
      <c r="K224" s="1455"/>
      <c r="L224" s="1455"/>
      <c r="M224" s="1455"/>
      <c r="N224" s="1455"/>
      <c r="O224" s="1455"/>
      <c r="P224" s="1455"/>
      <c r="Q224" s="1455"/>
      <c r="R224" s="1455"/>
      <c r="S224" s="1455"/>
    </row>
    <row r="225" spans="1:19" ht="16.5">
      <c r="A225" s="1455"/>
      <c r="B225" s="1455"/>
      <c r="C225" s="1444"/>
      <c r="D225" s="1455"/>
      <c r="E225" s="1455"/>
      <c r="F225" s="1455"/>
      <c r="G225" s="1455"/>
      <c r="H225" s="1455"/>
      <c r="I225" s="1455"/>
      <c r="J225" s="1455"/>
      <c r="K225" s="1455"/>
      <c r="L225" s="1455"/>
      <c r="M225" s="1455"/>
      <c r="N225" s="1455"/>
      <c r="O225" s="1455"/>
      <c r="P225" s="1455"/>
      <c r="Q225" s="1455"/>
      <c r="R225" s="1455"/>
      <c r="S225" s="1455"/>
    </row>
    <row r="226" spans="1:19" ht="16.5">
      <c r="A226" s="1455"/>
      <c r="B226" s="1455"/>
      <c r="C226" s="1444"/>
      <c r="D226" s="1455"/>
      <c r="E226" s="1455"/>
      <c r="F226" s="1455"/>
      <c r="G226" s="1455"/>
      <c r="H226" s="1455"/>
      <c r="I226" s="1455"/>
      <c r="J226" s="1455"/>
      <c r="K226" s="1455"/>
      <c r="L226" s="1455"/>
      <c r="M226" s="1455"/>
      <c r="N226" s="1455"/>
      <c r="O226" s="1455"/>
      <c r="P226" s="1455"/>
      <c r="Q226" s="1455"/>
      <c r="R226" s="1455"/>
      <c r="S226" s="1455"/>
    </row>
    <row r="227" spans="1:19" ht="16.5">
      <c r="A227" s="1455"/>
      <c r="B227" s="1455"/>
      <c r="C227" s="1444"/>
      <c r="D227" s="1455"/>
      <c r="E227" s="1455"/>
      <c r="F227" s="1455"/>
      <c r="G227" s="1455"/>
      <c r="H227" s="1455"/>
      <c r="I227" s="1455"/>
      <c r="J227" s="1455"/>
      <c r="K227" s="1455"/>
      <c r="L227" s="1455"/>
      <c r="M227" s="1455"/>
      <c r="N227" s="1455"/>
      <c r="O227" s="1455"/>
      <c r="P227" s="1455"/>
      <c r="Q227" s="1455"/>
      <c r="R227" s="1455"/>
      <c r="S227" s="1455"/>
    </row>
    <row r="228" spans="1:19" ht="16.5">
      <c r="A228" s="1455"/>
      <c r="B228" s="1455"/>
      <c r="C228" s="1444"/>
      <c r="D228" s="1455"/>
      <c r="E228" s="1455"/>
      <c r="F228" s="1455"/>
      <c r="G228" s="1455"/>
      <c r="H228" s="1455"/>
      <c r="I228" s="1455"/>
      <c r="J228" s="1455"/>
      <c r="K228" s="1455"/>
      <c r="L228" s="1455"/>
      <c r="M228" s="1455"/>
      <c r="N228" s="1455"/>
      <c r="O228" s="1455"/>
      <c r="P228" s="1455"/>
      <c r="Q228" s="1455"/>
      <c r="R228" s="1455"/>
      <c r="S228" s="1455"/>
    </row>
    <row r="229" spans="1:19" ht="16.5">
      <c r="A229" s="1455"/>
      <c r="B229" s="1455"/>
      <c r="C229" s="1444"/>
      <c r="D229" s="1455"/>
      <c r="E229" s="1455"/>
      <c r="F229" s="1455"/>
      <c r="G229" s="1455"/>
      <c r="H229" s="1455"/>
      <c r="I229" s="1455"/>
      <c r="J229" s="1455"/>
      <c r="K229" s="1455"/>
      <c r="L229" s="1455"/>
      <c r="M229" s="1455"/>
      <c r="N229" s="1455"/>
      <c r="O229" s="1455"/>
      <c r="P229" s="1455"/>
      <c r="Q229" s="1455"/>
      <c r="R229" s="1455"/>
      <c r="S229" s="1455"/>
    </row>
    <row r="230" spans="1:19" ht="16.5">
      <c r="A230" s="1455"/>
      <c r="B230" s="1455"/>
      <c r="C230" s="1444"/>
      <c r="D230" s="1455"/>
      <c r="E230" s="1455"/>
      <c r="F230" s="1455"/>
      <c r="G230" s="1455"/>
      <c r="H230" s="1455"/>
      <c r="I230" s="1455"/>
      <c r="J230" s="1455"/>
      <c r="K230" s="1455"/>
      <c r="L230" s="1455"/>
      <c r="M230" s="1455"/>
      <c r="N230" s="1455"/>
      <c r="O230" s="1455"/>
      <c r="P230" s="1455"/>
      <c r="Q230" s="1455"/>
      <c r="R230" s="1455"/>
      <c r="S230" s="1455"/>
    </row>
    <row r="231" spans="1:19" ht="16.5">
      <c r="A231" s="1455"/>
      <c r="B231" s="1455"/>
      <c r="C231" s="1444"/>
      <c r="D231" s="1455"/>
      <c r="E231" s="1455"/>
      <c r="F231" s="1455"/>
      <c r="G231" s="1455"/>
      <c r="H231" s="1455"/>
      <c r="I231" s="1455"/>
      <c r="J231" s="1455"/>
      <c r="K231" s="1455"/>
      <c r="L231" s="1455"/>
      <c r="M231" s="1455"/>
      <c r="N231" s="1455"/>
      <c r="O231" s="1455"/>
      <c r="P231" s="1455"/>
      <c r="Q231" s="1455"/>
      <c r="R231" s="1455"/>
      <c r="S231" s="1455"/>
    </row>
    <row r="232" spans="1:19" ht="16.5">
      <c r="A232" s="1455"/>
      <c r="B232" s="1455"/>
      <c r="C232" s="1444"/>
      <c r="D232" s="1455"/>
      <c r="E232" s="1455"/>
      <c r="F232" s="1455"/>
      <c r="G232" s="1455"/>
      <c r="H232" s="1455"/>
      <c r="I232" s="1455"/>
      <c r="J232" s="1455"/>
      <c r="K232" s="1455"/>
      <c r="L232" s="1455"/>
      <c r="M232" s="1455"/>
      <c r="N232" s="1455"/>
      <c r="O232" s="1455"/>
      <c r="P232" s="1455"/>
      <c r="Q232" s="1455"/>
      <c r="R232" s="1455"/>
      <c r="S232" s="1455"/>
    </row>
    <row r="233" spans="1:19" ht="16.5">
      <c r="A233" s="1455"/>
      <c r="B233" s="1455"/>
      <c r="C233" s="1444"/>
      <c r="D233" s="1455"/>
      <c r="E233" s="1455"/>
      <c r="F233" s="1455"/>
      <c r="G233" s="1455"/>
      <c r="H233" s="1455"/>
      <c r="I233" s="1455"/>
      <c r="J233" s="1455"/>
      <c r="K233" s="1455"/>
      <c r="L233" s="1455"/>
      <c r="M233" s="1455"/>
      <c r="N233" s="1455"/>
      <c r="O233" s="1455"/>
      <c r="P233" s="1455"/>
      <c r="Q233" s="1455"/>
      <c r="R233" s="1455"/>
      <c r="S233" s="1455"/>
    </row>
    <row r="234" spans="1:19" ht="16.5">
      <c r="A234" s="1455"/>
      <c r="B234" s="1455"/>
      <c r="C234" s="1444"/>
      <c r="D234" s="1455"/>
      <c r="E234" s="1455"/>
      <c r="F234" s="1455"/>
      <c r="G234" s="1455"/>
      <c r="H234" s="1455"/>
      <c r="I234" s="1455"/>
      <c r="J234" s="1455"/>
      <c r="K234" s="1455"/>
      <c r="L234" s="1455"/>
      <c r="M234" s="1455"/>
      <c r="N234" s="1455"/>
      <c r="O234" s="1455"/>
      <c r="P234" s="1455"/>
      <c r="Q234" s="1455"/>
      <c r="R234" s="1455"/>
      <c r="S234" s="1455"/>
    </row>
    <row r="235" spans="1:19" ht="16.5">
      <c r="A235" s="1455"/>
      <c r="B235" s="1455"/>
      <c r="C235" s="1444"/>
      <c r="D235" s="1455"/>
      <c r="E235" s="1455"/>
      <c r="F235" s="1455"/>
      <c r="G235" s="1455"/>
      <c r="H235" s="1455"/>
      <c r="I235" s="1455"/>
      <c r="J235" s="1455"/>
      <c r="K235" s="1455"/>
      <c r="L235" s="1455"/>
      <c r="M235" s="1455"/>
      <c r="N235" s="1455"/>
      <c r="O235" s="1455"/>
      <c r="P235" s="1455"/>
      <c r="Q235" s="1455"/>
      <c r="R235" s="1455"/>
      <c r="S235" s="1455"/>
    </row>
    <row r="236" spans="1:19" ht="16.5">
      <c r="A236" s="1455"/>
      <c r="B236" s="1455"/>
      <c r="C236" s="1444"/>
      <c r="D236" s="1455"/>
      <c r="E236" s="1455"/>
      <c r="F236" s="1455"/>
      <c r="G236" s="1455"/>
      <c r="H236" s="1455"/>
      <c r="I236" s="1455"/>
      <c r="J236" s="1455"/>
      <c r="K236" s="1455"/>
      <c r="L236" s="1455"/>
      <c r="M236" s="1455"/>
      <c r="N236" s="1455"/>
      <c r="O236" s="1455"/>
      <c r="P236" s="1455"/>
      <c r="Q236" s="1455"/>
      <c r="R236" s="1455"/>
      <c r="S236" s="1455"/>
    </row>
    <row r="237" spans="1:19" ht="16.5">
      <c r="A237" s="1455"/>
      <c r="B237" s="1455"/>
      <c r="C237" s="1444"/>
      <c r="D237" s="1455"/>
      <c r="E237" s="1455"/>
      <c r="F237" s="1455"/>
      <c r="G237" s="1455"/>
      <c r="H237" s="1455"/>
      <c r="I237" s="1455"/>
      <c r="J237" s="1455"/>
      <c r="K237" s="1455"/>
      <c r="L237" s="1455"/>
      <c r="M237" s="1455"/>
      <c r="N237" s="1455"/>
      <c r="O237" s="1455"/>
      <c r="P237" s="1455"/>
      <c r="Q237" s="1455"/>
      <c r="R237" s="1455"/>
      <c r="S237" s="1455"/>
    </row>
    <row r="238" spans="1:19" ht="16.5">
      <c r="A238" s="1455"/>
      <c r="B238" s="1455"/>
      <c r="C238" s="1444"/>
      <c r="D238" s="1455"/>
      <c r="E238" s="1455"/>
      <c r="F238" s="1455"/>
      <c r="G238" s="1455"/>
      <c r="H238" s="1455"/>
      <c r="I238" s="1455"/>
      <c r="J238" s="1455"/>
      <c r="K238" s="1455"/>
      <c r="L238" s="1455"/>
      <c r="M238" s="1455"/>
      <c r="N238" s="1455"/>
      <c r="O238" s="1455"/>
      <c r="P238" s="1455"/>
      <c r="Q238" s="1455"/>
      <c r="R238" s="1455"/>
      <c r="S238" s="1455"/>
    </row>
    <row r="239" spans="1:19" ht="16.5">
      <c r="A239" s="1455"/>
      <c r="B239" s="1455"/>
      <c r="C239" s="1444"/>
      <c r="D239" s="1455"/>
      <c r="E239" s="1455"/>
      <c r="F239" s="1455"/>
      <c r="G239" s="1455"/>
      <c r="H239" s="1455"/>
      <c r="I239" s="1455"/>
      <c r="J239" s="1455"/>
      <c r="K239" s="1455"/>
      <c r="L239" s="1455"/>
      <c r="M239" s="1455"/>
      <c r="N239" s="1455"/>
      <c r="O239" s="1455"/>
      <c r="P239" s="1455"/>
      <c r="Q239" s="1455"/>
      <c r="R239" s="1455"/>
      <c r="S239" s="1455"/>
    </row>
    <row r="240" spans="1:19" ht="16.5">
      <c r="A240" s="1455"/>
      <c r="B240" s="1455"/>
      <c r="C240" s="1444"/>
      <c r="D240" s="1455"/>
      <c r="E240" s="1455"/>
      <c r="F240" s="1455"/>
      <c r="G240" s="1455"/>
      <c r="H240" s="1455"/>
      <c r="I240" s="1455"/>
      <c r="J240" s="1455"/>
      <c r="K240" s="1455"/>
      <c r="L240" s="1455"/>
      <c r="M240" s="1455"/>
      <c r="N240" s="1455"/>
      <c r="O240" s="1455"/>
      <c r="P240" s="1455"/>
      <c r="Q240" s="1455"/>
      <c r="R240" s="1455"/>
      <c r="S240" s="1455"/>
    </row>
    <row r="241" spans="1:19" ht="16.5">
      <c r="A241" s="1455"/>
      <c r="B241" s="1455"/>
      <c r="C241" s="1444"/>
      <c r="D241" s="1455"/>
      <c r="E241" s="1455"/>
      <c r="F241" s="1455"/>
      <c r="G241" s="1455"/>
      <c r="H241" s="1455"/>
      <c r="I241" s="1455"/>
      <c r="J241" s="1455"/>
      <c r="K241" s="1455"/>
      <c r="L241" s="1455"/>
      <c r="M241" s="1455"/>
      <c r="N241" s="1455"/>
      <c r="O241" s="1455"/>
      <c r="P241" s="1455"/>
      <c r="Q241" s="1455"/>
      <c r="R241" s="1455"/>
      <c r="S241" s="1455"/>
    </row>
    <row r="242" spans="1:19" ht="16.5">
      <c r="A242" s="1455"/>
      <c r="B242" s="1455"/>
      <c r="C242" s="1444"/>
      <c r="D242" s="1455"/>
      <c r="E242" s="1455"/>
      <c r="F242" s="1455"/>
      <c r="G242" s="1455"/>
      <c r="H242" s="1455"/>
      <c r="I242" s="1455"/>
      <c r="J242" s="1455"/>
      <c r="K242" s="1455"/>
      <c r="L242" s="1455"/>
      <c r="M242" s="1455"/>
      <c r="N242" s="1455"/>
      <c r="O242" s="1455"/>
      <c r="P242" s="1455"/>
      <c r="Q242" s="1455"/>
      <c r="R242" s="1455"/>
      <c r="S242" s="1455"/>
    </row>
    <row r="243" spans="1:19" ht="16.5">
      <c r="A243" s="1455"/>
      <c r="B243" s="1455"/>
      <c r="C243" s="1444"/>
      <c r="D243" s="1455"/>
      <c r="E243" s="1455"/>
      <c r="F243" s="1455"/>
      <c r="G243" s="1455"/>
      <c r="H243" s="1455"/>
      <c r="I243" s="1455"/>
      <c r="J243" s="1455"/>
      <c r="K243" s="1455"/>
      <c r="L243" s="1455"/>
      <c r="M243" s="1455"/>
      <c r="N243" s="1455"/>
      <c r="O243" s="1455"/>
      <c r="P243" s="1455"/>
      <c r="Q243" s="1455"/>
      <c r="R243" s="1455"/>
      <c r="S243" s="1455"/>
    </row>
    <row r="244" spans="1:19" ht="16.5">
      <c r="A244" s="1455"/>
      <c r="B244" s="1455"/>
      <c r="C244" s="1444"/>
      <c r="D244" s="1455"/>
      <c r="E244" s="1455"/>
      <c r="F244" s="1455"/>
      <c r="G244" s="1455"/>
      <c r="H244" s="1455"/>
      <c r="I244" s="1455"/>
      <c r="J244" s="1455"/>
      <c r="K244" s="1455"/>
      <c r="L244" s="1455"/>
      <c r="M244" s="1455"/>
      <c r="N244" s="1455"/>
      <c r="O244" s="1455"/>
      <c r="P244" s="1455"/>
      <c r="Q244" s="1455"/>
      <c r="R244" s="1455"/>
      <c r="S244" s="1455"/>
    </row>
    <row r="245" spans="1:19" ht="16.5">
      <c r="A245" s="1455"/>
      <c r="B245" s="1455"/>
      <c r="C245" s="1444"/>
      <c r="D245" s="1455"/>
      <c r="E245" s="1455"/>
      <c r="F245" s="1455"/>
      <c r="G245" s="1455"/>
      <c r="H245" s="1455"/>
      <c r="I245" s="1455"/>
      <c r="J245" s="1455"/>
      <c r="K245" s="1455"/>
      <c r="L245" s="1455"/>
      <c r="M245" s="1455"/>
      <c r="N245" s="1455"/>
      <c r="O245" s="1455"/>
      <c r="P245" s="1455"/>
      <c r="Q245" s="1455"/>
      <c r="R245" s="1455"/>
      <c r="S245" s="1455"/>
    </row>
    <row r="246" spans="1:19" ht="16.5">
      <c r="A246" s="1455"/>
      <c r="B246" s="1455"/>
      <c r="C246" s="1444"/>
      <c r="D246" s="1455"/>
      <c r="E246" s="1455"/>
      <c r="F246" s="1455"/>
      <c r="G246" s="1455"/>
      <c r="H246" s="1455"/>
      <c r="I246" s="1455"/>
      <c r="J246" s="1455"/>
      <c r="K246" s="1455"/>
      <c r="L246" s="1455"/>
      <c r="M246" s="1455"/>
      <c r="N246" s="1455"/>
      <c r="O246" s="1455"/>
      <c r="P246" s="1455"/>
      <c r="Q246" s="1455"/>
      <c r="R246" s="1455"/>
      <c r="S246" s="1455"/>
    </row>
    <row r="247" spans="1:19" ht="16.5">
      <c r="A247" s="1455"/>
      <c r="B247" s="1455"/>
      <c r="C247" s="1444"/>
      <c r="D247" s="1455"/>
      <c r="E247" s="1455"/>
      <c r="F247" s="1455"/>
      <c r="G247" s="1455"/>
      <c r="H247" s="1455"/>
      <c r="I247" s="1455"/>
      <c r="J247" s="1455"/>
      <c r="K247" s="1455"/>
      <c r="L247" s="1455"/>
      <c r="M247" s="1455"/>
      <c r="N247" s="1455"/>
      <c r="O247" s="1455"/>
      <c r="P247" s="1455"/>
      <c r="Q247" s="1455"/>
      <c r="R247" s="1455"/>
      <c r="S247" s="1455"/>
    </row>
    <row r="248" spans="1:19" ht="16.5">
      <c r="A248" s="1455"/>
      <c r="B248" s="1455"/>
      <c r="C248" s="1444"/>
      <c r="D248" s="1455"/>
      <c r="E248" s="1455"/>
      <c r="F248" s="1455"/>
      <c r="G248" s="1455"/>
      <c r="H248" s="1455"/>
      <c r="I248" s="1455"/>
      <c r="J248" s="1455"/>
      <c r="K248" s="1455"/>
      <c r="L248" s="1455"/>
      <c r="M248" s="1455"/>
      <c r="N248" s="1455"/>
      <c r="O248" s="1455"/>
      <c r="P248" s="1455"/>
      <c r="Q248" s="1455"/>
      <c r="R248" s="1455"/>
      <c r="S248" s="1455"/>
    </row>
    <row r="249" spans="1:19" ht="16.5">
      <c r="A249" s="1455"/>
      <c r="B249" s="1455"/>
      <c r="C249" s="1444"/>
      <c r="D249" s="1455"/>
      <c r="E249" s="1455"/>
      <c r="F249" s="1455"/>
      <c r="G249" s="1455"/>
      <c r="H249" s="1455"/>
      <c r="I249" s="1455"/>
      <c r="J249" s="1455"/>
      <c r="K249" s="1455"/>
      <c r="L249" s="1455"/>
      <c r="M249" s="1455"/>
      <c r="N249" s="1455"/>
      <c r="O249" s="1455"/>
      <c r="P249" s="1455"/>
      <c r="Q249" s="1455"/>
      <c r="R249" s="1455"/>
      <c r="S249" s="1455"/>
    </row>
    <row r="250" spans="1:19" ht="16.5">
      <c r="A250" s="1455"/>
      <c r="B250" s="1455"/>
      <c r="C250" s="1444"/>
      <c r="D250" s="1455"/>
      <c r="E250" s="1455"/>
      <c r="F250" s="1455"/>
      <c r="G250" s="1455"/>
      <c r="H250" s="1455"/>
      <c r="I250" s="1455"/>
      <c r="J250" s="1455"/>
      <c r="K250" s="1455"/>
      <c r="L250" s="1455"/>
      <c r="M250" s="1455"/>
      <c r="N250" s="1455"/>
      <c r="O250" s="1455"/>
      <c r="P250" s="1455"/>
      <c r="Q250" s="1455"/>
      <c r="R250" s="1455"/>
      <c r="S250" s="1455"/>
    </row>
    <row r="251" spans="1:19" ht="16.5">
      <c r="A251" s="1455"/>
      <c r="B251" s="1455"/>
      <c r="C251" s="1444"/>
      <c r="D251" s="1455"/>
      <c r="E251" s="1455"/>
      <c r="F251" s="1455"/>
      <c r="G251" s="1455"/>
      <c r="H251" s="1455"/>
      <c r="I251" s="1455"/>
      <c r="J251" s="1455"/>
      <c r="K251" s="1455"/>
      <c r="L251" s="1455"/>
      <c r="M251" s="1455"/>
      <c r="N251" s="1455"/>
      <c r="O251" s="1455"/>
      <c r="P251" s="1455"/>
      <c r="Q251" s="1455"/>
      <c r="R251" s="1455"/>
      <c r="S251" s="1455"/>
    </row>
    <row r="252" spans="1:19" ht="16.5">
      <c r="A252" s="1455"/>
      <c r="B252" s="1455"/>
      <c r="C252" s="1444"/>
      <c r="D252" s="1455"/>
      <c r="E252" s="1455"/>
      <c r="F252" s="1455"/>
      <c r="G252" s="1455"/>
      <c r="H252" s="1455"/>
      <c r="I252" s="1455"/>
      <c r="J252" s="1455"/>
      <c r="K252" s="1455"/>
      <c r="L252" s="1455"/>
      <c r="M252" s="1455"/>
      <c r="N252" s="1455"/>
      <c r="O252" s="1455"/>
      <c r="P252" s="1455"/>
      <c r="Q252" s="1455"/>
      <c r="R252" s="1455"/>
      <c r="S252" s="1455"/>
    </row>
    <row r="253" spans="1:19" ht="16.5">
      <c r="A253" s="1455"/>
      <c r="B253" s="1455"/>
      <c r="C253" s="1444"/>
      <c r="D253" s="1455"/>
      <c r="E253" s="1455"/>
      <c r="F253" s="1455"/>
      <c r="G253" s="1455"/>
      <c r="H253" s="1455"/>
      <c r="I253" s="1455"/>
      <c r="J253" s="1455"/>
      <c r="K253" s="1455"/>
      <c r="L253" s="1455"/>
      <c r="M253" s="1455"/>
      <c r="N253" s="1455"/>
      <c r="O253" s="1455"/>
      <c r="P253" s="1455"/>
      <c r="Q253" s="1455"/>
      <c r="R253" s="1455"/>
      <c r="S253" s="1455"/>
    </row>
    <row r="254" spans="1:19" ht="16.5">
      <c r="A254" s="1455"/>
      <c r="B254" s="1455"/>
      <c r="C254" s="1444"/>
      <c r="D254" s="1455"/>
      <c r="E254" s="1455"/>
      <c r="F254" s="1455"/>
      <c r="G254" s="1455"/>
      <c r="H254" s="1455"/>
      <c r="I254" s="1455"/>
      <c r="J254" s="1455"/>
      <c r="K254" s="1455"/>
      <c r="L254" s="1455"/>
      <c r="M254" s="1455"/>
      <c r="N254" s="1455"/>
      <c r="O254" s="1455"/>
      <c r="P254" s="1455"/>
      <c r="Q254" s="1455"/>
      <c r="R254" s="1455"/>
      <c r="S254" s="1455"/>
    </row>
    <row r="255" spans="1:19" ht="16.5">
      <c r="A255" s="1455"/>
      <c r="B255" s="1455"/>
      <c r="C255" s="1444"/>
      <c r="D255" s="1455"/>
      <c r="E255" s="1455"/>
      <c r="F255" s="1455"/>
      <c r="G255" s="1455"/>
      <c r="H255" s="1455"/>
      <c r="I255" s="1455"/>
      <c r="J255" s="1455"/>
      <c r="K255" s="1455"/>
      <c r="L255" s="1455"/>
      <c r="M255" s="1455"/>
      <c r="N255" s="1455"/>
      <c r="O255" s="1455"/>
      <c r="P255" s="1455"/>
      <c r="Q255" s="1455"/>
      <c r="R255" s="1455"/>
      <c r="S255" s="1455"/>
    </row>
    <row r="256" spans="1:19" ht="16.5">
      <c r="A256" s="1455"/>
      <c r="B256" s="1455"/>
      <c r="C256" s="1444"/>
      <c r="D256" s="1455"/>
      <c r="E256" s="1455"/>
      <c r="F256" s="1455"/>
      <c r="G256" s="1455"/>
      <c r="H256" s="1455"/>
      <c r="I256" s="1455"/>
      <c r="J256" s="1455"/>
      <c r="K256" s="1455"/>
      <c r="L256" s="1455"/>
      <c r="M256" s="1455"/>
      <c r="N256" s="1455"/>
      <c r="O256" s="1455"/>
      <c r="P256" s="1455"/>
      <c r="Q256" s="1455"/>
      <c r="R256" s="1455"/>
      <c r="S256" s="1455"/>
    </row>
    <row r="257" spans="1:19" ht="16.5">
      <c r="A257" s="1455"/>
      <c r="B257" s="1455"/>
      <c r="C257" s="1444"/>
      <c r="D257" s="1455"/>
      <c r="E257" s="1455"/>
      <c r="F257" s="1455"/>
      <c r="G257" s="1455"/>
      <c r="H257" s="1455"/>
      <c r="I257" s="1455"/>
      <c r="J257" s="1455"/>
      <c r="K257" s="1455"/>
      <c r="L257" s="1455"/>
      <c r="M257" s="1455"/>
      <c r="N257" s="1455"/>
      <c r="O257" s="1455"/>
      <c r="P257" s="1455"/>
      <c r="Q257" s="1455"/>
      <c r="R257" s="1455"/>
      <c r="S257" s="1455"/>
    </row>
    <row r="258" spans="1:19" ht="16.5">
      <c r="A258" s="1455"/>
      <c r="B258" s="1455"/>
      <c r="C258" s="1444"/>
      <c r="D258" s="1455"/>
      <c r="E258" s="1455"/>
      <c r="F258" s="1455"/>
      <c r="G258" s="1455"/>
      <c r="H258" s="1455"/>
      <c r="I258" s="1455"/>
      <c r="J258" s="1455"/>
      <c r="K258" s="1455"/>
      <c r="L258" s="1455"/>
      <c r="M258" s="1455"/>
      <c r="N258" s="1455"/>
      <c r="O258" s="1455"/>
      <c r="P258" s="1455"/>
      <c r="Q258" s="1455"/>
      <c r="R258" s="1455"/>
      <c r="S258" s="1455"/>
    </row>
    <row r="259" spans="1:19" ht="16.5">
      <c r="A259" s="1455"/>
      <c r="B259" s="1455"/>
      <c r="C259" s="1444"/>
      <c r="D259" s="1455"/>
      <c r="E259" s="1455"/>
      <c r="F259" s="1455"/>
      <c r="G259" s="1455"/>
      <c r="H259" s="1455"/>
      <c r="I259" s="1455"/>
      <c r="J259" s="1455"/>
      <c r="K259" s="1455"/>
      <c r="L259" s="1455"/>
      <c r="M259" s="1455"/>
      <c r="N259" s="1455"/>
      <c r="O259" s="1455"/>
      <c r="P259" s="1455"/>
      <c r="Q259" s="1455"/>
      <c r="R259" s="1455"/>
      <c r="S259" s="1455"/>
    </row>
    <row r="260" spans="1:19" ht="16.5">
      <c r="A260" s="1455"/>
      <c r="B260" s="1455"/>
      <c r="C260" s="1444"/>
      <c r="D260" s="1455"/>
      <c r="E260" s="1455"/>
      <c r="F260" s="1455"/>
      <c r="G260" s="1455"/>
      <c r="H260" s="1455"/>
      <c r="I260" s="1455"/>
      <c r="J260" s="1455"/>
      <c r="K260" s="1455"/>
      <c r="L260" s="1455"/>
      <c r="M260" s="1455"/>
      <c r="N260" s="1455"/>
      <c r="O260" s="1455"/>
      <c r="P260" s="1455"/>
      <c r="Q260" s="1455"/>
      <c r="R260" s="1455"/>
      <c r="S260" s="1455"/>
    </row>
    <row r="261" spans="1:19" ht="16.5">
      <c r="A261" s="1455"/>
      <c r="B261" s="1455"/>
      <c r="C261" s="1444"/>
      <c r="D261" s="1455"/>
      <c r="E261" s="1455"/>
      <c r="F261" s="1455"/>
      <c r="G261" s="1455"/>
      <c r="H261" s="1455"/>
      <c r="I261" s="1455"/>
      <c r="J261" s="1455"/>
      <c r="K261" s="1455"/>
      <c r="L261" s="1455"/>
      <c r="M261" s="1455"/>
      <c r="N261" s="1455"/>
      <c r="O261" s="1455"/>
      <c r="P261" s="1455"/>
      <c r="Q261" s="1455"/>
      <c r="R261" s="1455"/>
      <c r="S261" s="1455"/>
    </row>
    <row r="262" spans="1:19" ht="16.5">
      <c r="A262" s="1455"/>
      <c r="B262" s="1455"/>
      <c r="C262" s="1444"/>
      <c r="D262" s="1455"/>
      <c r="E262" s="1455"/>
      <c r="F262" s="1455"/>
      <c r="G262" s="1455"/>
      <c r="H262" s="1455"/>
      <c r="I262" s="1455"/>
      <c r="J262" s="1455"/>
      <c r="K262" s="1455"/>
      <c r="L262" s="1455"/>
      <c r="M262" s="1455"/>
      <c r="N262" s="1455"/>
      <c r="O262" s="1455"/>
      <c r="P262" s="1455"/>
      <c r="Q262" s="1455"/>
      <c r="R262" s="1455"/>
      <c r="S262" s="1455"/>
    </row>
    <row r="263" spans="1:19" ht="16.5">
      <c r="A263" s="1455"/>
      <c r="B263" s="1455"/>
      <c r="C263" s="1444"/>
      <c r="D263" s="1455"/>
      <c r="E263" s="1455"/>
      <c r="F263" s="1455"/>
      <c r="G263" s="1455"/>
      <c r="H263" s="1455"/>
      <c r="I263" s="1455"/>
      <c r="J263" s="1455"/>
      <c r="K263" s="1455"/>
      <c r="L263" s="1455"/>
      <c r="M263" s="1455"/>
      <c r="N263" s="1455"/>
      <c r="O263" s="1455"/>
      <c r="P263" s="1455"/>
      <c r="Q263" s="1455"/>
      <c r="R263" s="1455"/>
      <c r="S263" s="1455"/>
    </row>
    <row r="264" spans="1:19" ht="16.5">
      <c r="A264" s="1455"/>
      <c r="B264" s="1455"/>
      <c r="C264" s="1444"/>
      <c r="D264" s="1455"/>
      <c r="E264" s="1455"/>
      <c r="F264" s="1455"/>
      <c r="G264" s="1455"/>
      <c r="H264" s="1455"/>
      <c r="I264" s="1455"/>
      <c r="J264" s="1455"/>
      <c r="K264" s="1455"/>
      <c r="L264" s="1455"/>
      <c r="M264" s="1455"/>
      <c r="N264" s="1455"/>
      <c r="O264" s="1455"/>
      <c r="P264" s="1455"/>
      <c r="Q264" s="1455"/>
      <c r="R264" s="1455"/>
      <c r="S264" s="1455"/>
    </row>
    <row r="265" spans="1:19" ht="16.5">
      <c r="A265" s="1455"/>
      <c r="B265" s="1455"/>
      <c r="C265" s="1444"/>
      <c r="D265" s="1455"/>
      <c r="E265" s="1455"/>
      <c r="F265" s="1455"/>
      <c r="G265" s="1455"/>
      <c r="H265" s="1455"/>
      <c r="I265" s="1455"/>
      <c r="J265" s="1455"/>
      <c r="K265" s="1455"/>
      <c r="L265" s="1455"/>
      <c r="M265" s="1455"/>
      <c r="N265" s="1455"/>
      <c r="O265" s="1455"/>
      <c r="P265" s="1455"/>
      <c r="Q265" s="1455"/>
      <c r="R265" s="1455"/>
      <c r="S265" s="1455"/>
    </row>
    <row r="266" spans="1:19" ht="16.5">
      <c r="A266" s="1455"/>
      <c r="B266" s="1455"/>
      <c r="C266" s="1444"/>
      <c r="D266" s="1455"/>
      <c r="E266" s="1455"/>
      <c r="F266" s="1455"/>
      <c r="G266" s="1455"/>
      <c r="H266" s="1455"/>
      <c r="I266" s="1455"/>
      <c r="J266" s="1455"/>
      <c r="K266" s="1455"/>
      <c r="L266" s="1455"/>
      <c r="M266" s="1455"/>
      <c r="N266" s="1455"/>
      <c r="O266" s="1455"/>
      <c r="P266" s="1455"/>
      <c r="Q266" s="1455"/>
      <c r="R266" s="1455"/>
      <c r="S266" s="1455"/>
    </row>
    <row r="267" spans="1:19" ht="16.5">
      <c r="A267" s="1455"/>
      <c r="B267" s="1455"/>
      <c r="C267" s="1444"/>
      <c r="D267" s="1455"/>
      <c r="E267" s="1455"/>
      <c r="F267" s="1455"/>
      <c r="G267" s="1455"/>
      <c r="H267" s="1455"/>
      <c r="I267" s="1455"/>
      <c r="J267" s="1455"/>
      <c r="K267" s="1455"/>
      <c r="L267" s="1455"/>
      <c r="M267" s="1455"/>
      <c r="N267" s="1455"/>
      <c r="O267" s="1455"/>
      <c r="P267" s="1455"/>
      <c r="Q267" s="1455"/>
      <c r="R267" s="1455"/>
      <c r="S267" s="1455"/>
    </row>
    <row r="268" spans="1:19" ht="16.5">
      <c r="A268" s="1455"/>
      <c r="B268" s="1455"/>
      <c r="C268" s="1444"/>
      <c r="D268" s="1455"/>
      <c r="E268" s="1455"/>
      <c r="F268" s="1455"/>
      <c r="G268" s="1455"/>
      <c r="H268" s="1455"/>
      <c r="I268" s="1455"/>
      <c r="J268" s="1455"/>
      <c r="K268" s="1455"/>
      <c r="L268" s="1455"/>
      <c r="M268" s="1455"/>
      <c r="N268" s="1455"/>
      <c r="O268" s="1455"/>
      <c r="P268" s="1455"/>
      <c r="Q268" s="1455"/>
      <c r="R268" s="1455"/>
      <c r="S268" s="1455"/>
    </row>
    <row r="269" spans="1:19" ht="16.5">
      <c r="A269" s="1455"/>
      <c r="B269" s="1455"/>
      <c r="C269" s="1444"/>
      <c r="D269" s="1455"/>
      <c r="E269" s="1455"/>
      <c r="F269" s="1455"/>
      <c r="G269" s="1455"/>
      <c r="H269" s="1455"/>
      <c r="I269" s="1455"/>
      <c r="J269" s="1455"/>
      <c r="K269" s="1455"/>
      <c r="L269" s="1455"/>
      <c r="M269" s="1455"/>
      <c r="N269" s="1455"/>
      <c r="O269" s="1455"/>
      <c r="P269" s="1455"/>
      <c r="Q269" s="1455"/>
      <c r="R269" s="1455"/>
      <c r="S269" s="1455"/>
    </row>
    <row r="270" spans="1:19" ht="16.5">
      <c r="A270" s="1455"/>
      <c r="B270" s="1455"/>
      <c r="C270" s="1444"/>
      <c r="D270" s="1455"/>
      <c r="E270" s="1455"/>
      <c r="F270" s="1455"/>
      <c r="G270" s="1455"/>
      <c r="H270" s="1455"/>
      <c r="I270" s="1455"/>
      <c r="J270" s="1455"/>
      <c r="K270" s="1455"/>
      <c r="L270" s="1455"/>
      <c r="M270" s="1455"/>
      <c r="N270" s="1455"/>
      <c r="O270" s="1455"/>
      <c r="P270" s="1455"/>
      <c r="Q270" s="1455"/>
      <c r="R270" s="1455"/>
      <c r="S270" s="1455"/>
    </row>
    <row r="271" spans="1:19" ht="16.5">
      <c r="A271" s="1455"/>
      <c r="B271" s="1455"/>
      <c r="C271" s="1444"/>
      <c r="D271" s="1455"/>
      <c r="E271" s="1455"/>
      <c r="F271" s="1455"/>
      <c r="G271" s="1455"/>
      <c r="H271" s="1455"/>
      <c r="I271" s="1455"/>
      <c r="J271" s="1455"/>
      <c r="K271" s="1455"/>
      <c r="L271" s="1455"/>
      <c r="M271" s="1455"/>
      <c r="N271" s="1455"/>
      <c r="O271" s="1455"/>
      <c r="P271" s="1455"/>
      <c r="Q271" s="1455"/>
      <c r="R271" s="1455"/>
      <c r="S271" s="1455"/>
    </row>
    <row r="272" spans="1:19" ht="16.5">
      <c r="A272" s="1455"/>
      <c r="B272" s="1455"/>
      <c r="C272" s="1444"/>
      <c r="D272" s="1455"/>
      <c r="E272" s="1455"/>
      <c r="F272" s="1455"/>
      <c r="G272" s="1455"/>
      <c r="H272" s="1455"/>
      <c r="I272" s="1455"/>
      <c r="J272" s="1455"/>
      <c r="K272" s="1455"/>
      <c r="L272" s="1455"/>
      <c r="M272" s="1455"/>
      <c r="N272" s="1455"/>
      <c r="O272" s="1455"/>
      <c r="P272" s="1455"/>
      <c r="Q272" s="1455"/>
      <c r="R272" s="1455"/>
      <c r="S272" s="1455"/>
    </row>
    <row r="273" spans="1:19" ht="16.5">
      <c r="A273" s="1455"/>
      <c r="B273" s="1455"/>
      <c r="C273" s="1444"/>
      <c r="D273" s="1455"/>
      <c r="E273" s="1455"/>
      <c r="F273" s="1455"/>
      <c r="G273" s="1455"/>
      <c r="H273" s="1455"/>
      <c r="I273" s="1455"/>
      <c r="J273" s="1455"/>
      <c r="K273" s="1455"/>
      <c r="L273" s="1455"/>
      <c r="M273" s="1455"/>
      <c r="N273" s="1455"/>
      <c r="O273" s="1455"/>
      <c r="P273" s="1455"/>
      <c r="Q273" s="1455"/>
      <c r="R273" s="1455"/>
      <c r="S273" s="1455"/>
    </row>
    <row r="274" spans="1:19" ht="16.5">
      <c r="A274" s="1455"/>
      <c r="B274" s="1455"/>
      <c r="C274" s="1444"/>
      <c r="D274" s="1455"/>
      <c r="E274" s="1455"/>
      <c r="F274" s="1455"/>
      <c r="G274" s="1455"/>
      <c r="H274" s="1455"/>
      <c r="I274" s="1455"/>
      <c r="J274" s="1455"/>
      <c r="K274" s="1455"/>
      <c r="L274" s="1455"/>
      <c r="M274" s="1455"/>
      <c r="N274" s="1455"/>
      <c r="O274" s="1455"/>
      <c r="P274" s="1455"/>
      <c r="Q274" s="1455"/>
      <c r="R274" s="1455"/>
      <c r="S274" s="1455"/>
    </row>
    <row r="275" spans="1:19" ht="16.5">
      <c r="A275" s="1455"/>
      <c r="B275" s="1455"/>
      <c r="C275" s="1444"/>
      <c r="D275" s="1455"/>
      <c r="E275" s="1455"/>
      <c r="F275" s="1455"/>
      <c r="G275" s="1455"/>
      <c r="H275" s="1455"/>
      <c r="I275" s="1455"/>
      <c r="J275" s="1455"/>
      <c r="K275" s="1455"/>
      <c r="L275" s="1455"/>
      <c r="M275" s="1455"/>
      <c r="N275" s="1455"/>
      <c r="O275" s="1455"/>
      <c r="P275" s="1455"/>
      <c r="Q275" s="1455"/>
      <c r="R275" s="1455"/>
      <c r="S275" s="1455"/>
    </row>
    <row r="276" spans="1:19" ht="16.5">
      <c r="A276" s="1455"/>
      <c r="B276" s="1455"/>
      <c r="C276" s="1444"/>
      <c r="D276" s="1455"/>
      <c r="E276" s="1455"/>
      <c r="F276" s="1455"/>
      <c r="G276" s="1455"/>
      <c r="H276" s="1455"/>
      <c r="I276" s="1455"/>
      <c r="J276" s="1455"/>
      <c r="K276" s="1455"/>
      <c r="L276" s="1455"/>
      <c r="M276" s="1455"/>
      <c r="N276" s="1455"/>
      <c r="O276" s="1455"/>
      <c r="P276" s="1455"/>
      <c r="Q276" s="1455"/>
      <c r="R276" s="1455"/>
      <c r="S276" s="1455"/>
    </row>
    <row r="277" spans="1:19" ht="16.5">
      <c r="A277" s="1455"/>
      <c r="B277" s="1455"/>
      <c r="C277" s="1444"/>
      <c r="D277" s="1455"/>
      <c r="E277" s="1455"/>
      <c r="F277" s="1455"/>
      <c r="G277" s="1455"/>
      <c r="H277" s="1455"/>
      <c r="I277" s="1455"/>
      <c r="J277" s="1455"/>
      <c r="K277" s="1455"/>
      <c r="L277" s="1455"/>
      <c r="M277" s="1455"/>
      <c r="N277" s="1455"/>
      <c r="O277" s="1455"/>
      <c r="P277" s="1455"/>
      <c r="Q277" s="1455"/>
      <c r="R277" s="1455"/>
      <c r="S277" s="1455"/>
    </row>
    <row r="278" spans="1:19" ht="16.5">
      <c r="A278" s="1455"/>
      <c r="B278" s="1455"/>
      <c r="C278" s="1444"/>
      <c r="D278" s="1455"/>
      <c r="E278" s="1455"/>
      <c r="F278" s="1455"/>
      <c r="G278" s="1455"/>
      <c r="H278" s="1455"/>
      <c r="I278" s="1455"/>
      <c r="J278" s="1455"/>
      <c r="K278" s="1455"/>
      <c r="L278" s="1455"/>
      <c r="M278" s="1455"/>
      <c r="N278" s="1455"/>
      <c r="O278" s="1455"/>
      <c r="P278" s="1455"/>
      <c r="Q278" s="1455"/>
      <c r="R278" s="1455"/>
      <c r="S278" s="1455"/>
    </row>
    <row r="279" spans="1:19" ht="16.5">
      <c r="A279" s="1455"/>
      <c r="B279" s="1455"/>
      <c r="C279" s="1444"/>
      <c r="D279" s="1455"/>
      <c r="E279" s="1455"/>
      <c r="F279" s="1455"/>
      <c r="G279" s="1455"/>
      <c r="H279" s="1455"/>
      <c r="I279" s="1455"/>
      <c r="J279" s="1455"/>
      <c r="K279" s="1455"/>
      <c r="L279" s="1455"/>
      <c r="M279" s="1455"/>
      <c r="N279" s="1455"/>
      <c r="O279" s="1455"/>
      <c r="P279" s="1455"/>
      <c r="Q279" s="1455"/>
      <c r="R279" s="1455"/>
      <c r="S279" s="1455"/>
    </row>
    <row r="280" spans="1:19" ht="16.5">
      <c r="A280" s="1455"/>
      <c r="B280" s="1455"/>
      <c r="C280" s="1444"/>
      <c r="D280" s="1455"/>
      <c r="E280" s="1455"/>
      <c r="F280" s="1455"/>
      <c r="G280" s="1455"/>
      <c r="H280" s="1455"/>
      <c r="I280" s="1455"/>
      <c r="J280" s="1455"/>
      <c r="K280" s="1455"/>
      <c r="L280" s="1455"/>
      <c r="M280" s="1455"/>
      <c r="N280" s="1455"/>
      <c r="O280" s="1455"/>
      <c r="P280" s="1455"/>
      <c r="Q280" s="1455"/>
      <c r="R280" s="1455"/>
      <c r="S280" s="1455"/>
    </row>
    <row r="281" spans="1:19" ht="16.5">
      <c r="A281" s="1455"/>
      <c r="B281" s="1455"/>
      <c r="C281" s="1444"/>
      <c r="D281" s="1455"/>
      <c r="E281" s="1455"/>
      <c r="F281" s="1455"/>
      <c r="G281" s="1455"/>
      <c r="H281" s="1455"/>
      <c r="I281" s="1455"/>
      <c r="J281" s="1455"/>
      <c r="K281" s="1455"/>
      <c r="L281" s="1455"/>
      <c r="M281" s="1455"/>
      <c r="N281" s="1455"/>
      <c r="O281" s="1455"/>
      <c r="P281" s="1455"/>
      <c r="Q281" s="1455"/>
      <c r="R281" s="1455"/>
      <c r="S281" s="1455"/>
    </row>
    <row r="282" spans="1:19" ht="16.5">
      <c r="A282" s="1455"/>
      <c r="B282" s="1455"/>
      <c r="C282" s="1444"/>
      <c r="D282" s="1455"/>
      <c r="E282" s="1455"/>
      <c r="F282" s="1455"/>
      <c r="G282" s="1455"/>
      <c r="H282" s="1455"/>
      <c r="I282" s="1455"/>
      <c r="J282" s="1455"/>
      <c r="K282" s="1455"/>
      <c r="L282" s="1455"/>
      <c r="M282" s="1455"/>
      <c r="N282" s="1455"/>
      <c r="O282" s="1455"/>
      <c r="P282" s="1455"/>
      <c r="Q282" s="1455"/>
      <c r="R282" s="1455"/>
      <c r="S282" s="1455"/>
    </row>
    <row r="283" spans="1:19" ht="16.5">
      <c r="A283" s="1455"/>
      <c r="B283" s="1455"/>
      <c r="C283" s="1444"/>
      <c r="D283" s="1455"/>
      <c r="E283" s="1455"/>
      <c r="F283" s="1455"/>
      <c r="G283" s="1455"/>
      <c r="H283" s="1455"/>
      <c r="I283" s="1455"/>
      <c r="J283" s="1455"/>
      <c r="K283" s="1455"/>
      <c r="L283" s="1455"/>
      <c r="M283" s="1455"/>
      <c r="N283" s="1455"/>
      <c r="O283" s="1455"/>
      <c r="P283" s="1455"/>
      <c r="Q283" s="1455"/>
      <c r="R283" s="1455"/>
      <c r="S283" s="1455"/>
    </row>
    <row r="284" spans="1:19" ht="16.5">
      <c r="A284" s="1455"/>
      <c r="B284" s="1455"/>
      <c r="C284" s="1444"/>
      <c r="D284" s="1455"/>
      <c r="E284" s="1455"/>
      <c r="F284" s="1455"/>
      <c r="G284" s="1455"/>
      <c r="H284" s="1455"/>
      <c r="I284" s="1455"/>
      <c r="J284" s="1455"/>
      <c r="K284" s="1455"/>
      <c r="L284" s="1455"/>
      <c r="M284" s="1455"/>
      <c r="N284" s="1455"/>
      <c r="O284" s="1455"/>
      <c r="P284" s="1455"/>
      <c r="Q284" s="1455"/>
      <c r="R284" s="1455"/>
      <c r="S284" s="1455"/>
    </row>
    <row r="285" spans="1:19" ht="16.5">
      <c r="A285" s="1455"/>
      <c r="B285" s="1455"/>
      <c r="C285" s="1444"/>
      <c r="D285" s="1455"/>
      <c r="E285" s="1455"/>
      <c r="F285" s="1455"/>
      <c r="G285" s="1455"/>
      <c r="H285" s="1455"/>
      <c r="I285" s="1455"/>
      <c r="J285" s="1455"/>
      <c r="K285" s="1455"/>
      <c r="L285" s="1455"/>
      <c r="M285" s="1455"/>
      <c r="N285" s="1455"/>
      <c r="O285" s="1455"/>
      <c r="P285" s="1455"/>
      <c r="Q285" s="1455"/>
      <c r="R285" s="1455"/>
      <c r="S285" s="1455"/>
    </row>
    <row r="286" spans="1:19" ht="16.5">
      <c r="A286" s="1455"/>
      <c r="B286" s="1455"/>
      <c r="C286" s="1444"/>
      <c r="D286" s="1455"/>
      <c r="E286" s="1455"/>
      <c r="F286" s="1455"/>
      <c r="G286" s="1455"/>
      <c r="H286" s="1455"/>
      <c r="I286" s="1455"/>
      <c r="J286" s="1455"/>
      <c r="K286" s="1455"/>
      <c r="L286" s="1455"/>
      <c r="M286" s="1455"/>
      <c r="N286" s="1455"/>
      <c r="O286" s="1455"/>
      <c r="P286" s="1455"/>
      <c r="Q286" s="1455"/>
      <c r="R286" s="1455"/>
      <c r="S286" s="1455"/>
    </row>
    <row r="287" spans="1:19" ht="16.5">
      <c r="A287" s="1455"/>
      <c r="B287" s="1455"/>
      <c r="C287" s="1444"/>
      <c r="D287" s="1455"/>
      <c r="E287" s="1455"/>
      <c r="F287" s="1455"/>
      <c r="G287" s="1455"/>
      <c r="H287" s="1455"/>
      <c r="I287" s="1455"/>
      <c r="J287" s="1455"/>
      <c r="K287" s="1455"/>
      <c r="L287" s="1455"/>
      <c r="M287" s="1455"/>
      <c r="N287" s="1455"/>
      <c r="O287" s="1455"/>
      <c r="P287" s="1455"/>
      <c r="Q287" s="1455"/>
      <c r="R287" s="1455"/>
      <c r="S287" s="1455"/>
    </row>
    <row r="288" spans="1:19" ht="16.5">
      <c r="A288" s="1455"/>
      <c r="B288" s="1455"/>
      <c r="C288" s="1444"/>
      <c r="D288" s="1455"/>
      <c r="E288" s="1455"/>
      <c r="F288" s="1455"/>
      <c r="G288" s="1455"/>
      <c r="H288" s="1455"/>
      <c r="I288" s="1455"/>
      <c r="J288" s="1455"/>
      <c r="K288" s="1455"/>
      <c r="L288" s="1455"/>
      <c r="M288" s="1455"/>
      <c r="N288" s="1455"/>
      <c r="O288" s="1455"/>
      <c r="P288" s="1455"/>
      <c r="Q288" s="1455"/>
      <c r="R288" s="1455"/>
      <c r="S288" s="1455"/>
    </row>
    <row r="289" spans="1:19" ht="16.5">
      <c r="A289" s="1455"/>
      <c r="B289" s="1455"/>
      <c r="C289" s="1444"/>
      <c r="D289" s="1455"/>
      <c r="E289" s="1455"/>
      <c r="F289" s="1455"/>
      <c r="G289" s="1455"/>
      <c r="H289" s="1455"/>
      <c r="I289" s="1455"/>
      <c r="J289" s="1455"/>
      <c r="K289" s="1455"/>
      <c r="L289" s="1455"/>
      <c r="M289" s="1455"/>
      <c r="N289" s="1455"/>
      <c r="O289" s="1455"/>
      <c r="P289" s="1455"/>
      <c r="Q289" s="1455"/>
      <c r="R289" s="1455"/>
      <c r="S289" s="1455"/>
    </row>
    <row r="290" spans="1:19" ht="16.5">
      <c r="A290" s="1455"/>
      <c r="B290" s="1455"/>
      <c r="C290" s="1444"/>
      <c r="D290" s="1455"/>
      <c r="E290" s="1455"/>
      <c r="F290" s="1455"/>
      <c r="G290" s="1455"/>
      <c r="H290" s="1455"/>
      <c r="I290" s="1455"/>
      <c r="J290" s="1455"/>
      <c r="K290" s="1455"/>
      <c r="L290" s="1455"/>
      <c r="M290" s="1455"/>
      <c r="N290" s="1455"/>
      <c r="O290" s="1455"/>
      <c r="P290" s="1455"/>
      <c r="Q290" s="1455"/>
      <c r="R290" s="1455"/>
      <c r="S290" s="1455"/>
    </row>
    <row r="291" spans="1:19" ht="16.5">
      <c r="A291" s="1455"/>
      <c r="B291" s="1455"/>
      <c r="C291" s="1444"/>
      <c r="D291" s="1455"/>
      <c r="E291" s="1455"/>
      <c r="F291" s="1455"/>
      <c r="G291" s="1455"/>
      <c r="H291" s="1455"/>
      <c r="I291" s="1455"/>
      <c r="J291" s="1455"/>
      <c r="K291" s="1455"/>
      <c r="L291" s="1455"/>
      <c r="M291" s="1455"/>
      <c r="N291" s="1455"/>
      <c r="O291" s="1455"/>
      <c r="P291" s="1455"/>
      <c r="Q291" s="1455"/>
      <c r="R291" s="1455"/>
      <c r="S291" s="1455"/>
    </row>
    <row r="292" spans="1:19" ht="16.5">
      <c r="A292" s="1455"/>
      <c r="B292" s="1455"/>
      <c r="C292" s="1444"/>
      <c r="D292" s="1455"/>
      <c r="E292" s="1455"/>
      <c r="F292" s="1455"/>
      <c r="G292" s="1455"/>
      <c r="H292" s="1455"/>
      <c r="I292" s="1455"/>
      <c r="J292" s="1455"/>
      <c r="K292" s="1455"/>
      <c r="L292" s="1455"/>
      <c r="M292" s="1455"/>
      <c r="N292" s="1455"/>
      <c r="O292" s="1455"/>
      <c r="P292" s="1455"/>
      <c r="Q292" s="1455"/>
      <c r="R292" s="1455"/>
      <c r="S292" s="1455"/>
    </row>
    <row r="293" spans="1:19" ht="16.5">
      <c r="A293" s="1455"/>
      <c r="B293" s="1455"/>
      <c r="C293" s="1444"/>
      <c r="D293" s="1455"/>
      <c r="E293" s="1455"/>
      <c r="F293" s="1455"/>
      <c r="G293" s="1455"/>
      <c r="H293" s="1455"/>
      <c r="I293" s="1455"/>
      <c r="J293" s="1455"/>
      <c r="K293" s="1455"/>
      <c r="L293" s="1455"/>
      <c r="M293" s="1455"/>
      <c r="N293" s="1455"/>
      <c r="O293" s="1455"/>
      <c r="P293" s="1455"/>
      <c r="Q293" s="1455"/>
      <c r="R293" s="1455"/>
      <c r="S293" s="1455"/>
    </row>
    <row r="294" spans="1:19" ht="16.5">
      <c r="A294" s="1455"/>
      <c r="B294" s="1455"/>
      <c r="C294" s="1444"/>
      <c r="D294" s="1455"/>
      <c r="E294" s="1455"/>
      <c r="F294" s="1455"/>
      <c r="G294" s="1455"/>
      <c r="H294" s="1455"/>
      <c r="I294" s="1455"/>
      <c r="J294" s="1455"/>
      <c r="K294" s="1455"/>
      <c r="L294" s="1455"/>
      <c r="M294" s="1455"/>
      <c r="N294" s="1455"/>
      <c r="O294" s="1455"/>
      <c r="P294" s="1455"/>
      <c r="Q294" s="1455"/>
      <c r="R294" s="1455"/>
      <c r="S294" s="1455"/>
    </row>
    <row r="295" spans="1:19" ht="16.5">
      <c r="A295" s="1455"/>
      <c r="B295" s="1455"/>
      <c r="C295" s="1444"/>
      <c r="D295" s="1455"/>
      <c r="E295" s="1455"/>
      <c r="F295" s="1455"/>
      <c r="G295" s="1455"/>
      <c r="H295" s="1455"/>
      <c r="I295" s="1455"/>
      <c r="J295" s="1455"/>
      <c r="K295" s="1455"/>
      <c r="L295" s="1455"/>
      <c r="M295" s="1455"/>
      <c r="N295" s="1455"/>
      <c r="O295" s="1455"/>
      <c r="P295" s="1455"/>
      <c r="Q295" s="1455"/>
      <c r="R295" s="1455"/>
      <c r="S295" s="1455"/>
    </row>
    <row r="296" spans="1:19" ht="16.5">
      <c r="A296" s="1455"/>
      <c r="B296" s="1455"/>
      <c r="C296" s="1444"/>
      <c r="D296" s="1455"/>
      <c r="E296" s="1455"/>
      <c r="F296" s="1455"/>
      <c r="G296" s="1455"/>
      <c r="H296" s="1455"/>
      <c r="I296" s="1455"/>
      <c r="J296" s="1455"/>
      <c r="K296" s="1455"/>
      <c r="L296" s="1455"/>
      <c r="M296" s="1455"/>
      <c r="N296" s="1455"/>
      <c r="O296" s="1455"/>
      <c r="P296" s="1455"/>
      <c r="Q296" s="1455"/>
      <c r="R296" s="1455"/>
      <c r="S296" s="1455"/>
    </row>
    <row r="297" spans="1:19" ht="16.5">
      <c r="A297" s="1455"/>
      <c r="B297" s="1455"/>
      <c r="C297" s="1444"/>
      <c r="D297" s="1455"/>
      <c r="E297" s="1455"/>
      <c r="F297" s="1455"/>
      <c r="G297" s="1455"/>
      <c r="H297" s="1455"/>
      <c r="I297" s="1455"/>
      <c r="J297" s="1455"/>
      <c r="K297" s="1455"/>
      <c r="L297" s="1455"/>
      <c r="M297" s="1455"/>
      <c r="N297" s="1455"/>
      <c r="O297" s="1455"/>
      <c r="P297" s="1455"/>
      <c r="Q297" s="1455"/>
      <c r="R297" s="1455"/>
      <c r="S297" s="1455"/>
    </row>
    <row r="298" spans="1:19" ht="16.5">
      <c r="A298" s="1455"/>
      <c r="B298" s="1455"/>
      <c r="C298" s="1444"/>
      <c r="D298" s="1455"/>
      <c r="E298" s="1455"/>
      <c r="F298" s="1455"/>
      <c r="G298" s="1455"/>
      <c r="H298" s="1455"/>
      <c r="I298" s="1455"/>
      <c r="J298" s="1455"/>
      <c r="K298" s="1455"/>
      <c r="L298" s="1455"/>
      <c r="M298" s="1455"/>
      <c r="N298" s="1455"/>
      <c r="O298" s="1455"/>
      <c r="P298" s="1455"/>
      <c r="Q298" s="1455"/>
      <c r="R298" s="1455"/>
      <c r="S298" s="1455"/>
    </row>
    <row r="299" spans="1:19" ht="16.5">
      <c r="A299" s="1455"/>
      <c r="B299" s="1455"/>
      <c r="C299" s="1444"/>
      <c r="D299" s="1455"/>
      <c r="E299" s="1455"/>
      <c r="F299" s="1455"/>
      <c r="G299" s="1455"/>
      <c r="H299" s="1455"/>
      <c r="I299" s="1455"/>
      <c r="J299" s="1455"/>
      <c r="K299" s="1455"/>
      <c r="L299" s="1455"/>
      <c r="M299" s="1455"/>
      <c r="N299" s="1455"/>
      <c r="O299" s="1455"/>
      <c r="P299" s="1455"/>
      <c r="Q299" s="1455"/>
      <c r="R299" s="1455"/>
      <c r="S299" s="1455"/>
    </row>
    <row r="300" spans="1:19" ht="16.5">
      <c r="A300" s="1455"/>
      <c r="B300" s="1455"/>
      <c r="C300" s="1444"/>
      <c r="D300" s="1455"/>
      <c r="E300" s="1455"/>
      <c r="F300" s="1455"/>
      <c r="G300" s="1455"/>
      <c r="H300" s="1455"/>
      <c r="I300" s="1455"/>
      <c r="J300" s="1455"/>
      <c r="K300" s="1455"/>
      <c r="L300" s="1455"/>
      <c r="M300" s="1455"/>
      <c r="N300" s="1455"/>
      <c r="O300" s="1455"/>
      <c r="P300" s="1455"/>
      <c r="Q300" s="1455"/>
      <c r="R300" s="1455"/>
      <c r="S300" s="1455"/>
    </row>
    <row r="301" spans="1:19" ht="16.5">
      <c r="A301" s="1455"/>
      <c r="B301" s="1455"/>
      <c r="C301" s="1444"/>
      <c r="D301" s="1455"/>
      <c r="E301" s="1455"/>
      <c r="F301" s="1455"/>
      <c r="G301" s="1455"/>
      <c r="H301" s="1455"/>
      <c r="I301" s="1455"/>
      <c r="J301" s="1455"/>
      <c r="K301" s="1455"/>
      <c r="L301" s="1455"/>
      <c r="M301" s="1455"/>
      <c r="N301" s="1455"/>
      <c r="O301" s="1455"/>
      <c r="P301" s="1455"/>
      <c r="Q301" s="1455"/>
      <c r="R301" s="1455"/>
      <c r="S301" s="1455"/>
    </row>
    <row r="302" spans="1:19" ht="16.5">
      <c r="A302" s="1455"/>
      <c r="B302" s="1455"/>
      <c r="C302" s="1444"/>
      <c r="D302" s="1455"/>
      <c r="E302" s="1455"/>
      <c r="F302" s="1455"/>
      <c r="G302" s="1455"/>
      <c r="H302" s="1455"/>
      <c r="I302" s="1455"/>
      <c r="J302" s="1455"/>
      <c r="K302" s="1455"/>
      <c r="L302" s="1455"/>
      <c r="M302" s="1455"/>
      <c r="N302" s="1455"/>
      <c r="O302" s="1455"/>
      <c r="P302" s="1455"/>
      <c r="Q302" s="1455"/>
      <c r="R302" s="1455"/>
      <c r="S302" s="1455"/>
    </row>
    <row r="303" spans="1:19" ht="16.5">
      <c r="A303" s="1455"/>
      <c r="B303" s="1455"/>
      <c r="C303" s="1444"/>
      <c r="D303" s="1455"/>
      <c r="E303" s="1455"/>
      <c r="F303" s="1455"/>
      <c r="G303" s="1455"/>
      <c r="H303" s="1455"/>
      <c r="I303" s="1455"/>
      <c r="J303" s="1455"/>
      <c r="K303" s="1455"/>
      <c r="L303" s="1455"/>
      <c r="M303" s="1455"/>
      <c r="N303" s="1455"/>
      <c r="O303" s="1455"/>
      <c r="P303" s="1455"/>
      <c r="Q303" s="1455"/>
      <c r="R303" s="1455"/>
      <c r="S303" s="1455"/>
    </row>
    <row r="304" spans="1:19" ht="16.5">
      <c r="A304" s="1455"/>
      <c r="B304" s="1455"/>
      <c r="C304" s="1444"/>
      <c r="D304" s="1455"/>
      <c r="E304" s="1455"/>
      <c r="F304" s="1455"/>
      <c r="G304" s="1455"/>
      <c r="H304" s="1455"/>
      <c r="I304" s="1455"/>
      <c r="J304" s="1455"/>
      <c r="K304" s="1455"/>
      <c r="L304" s="1455"/>
      <c r="M304" s="1455"/>
      <c r="N304" s="1455"/>
      <c r="O304" s="1455"/>
      <c r="P304" s="1455"/>
      <c r="Q304" s="1455"/>
      <c r="R304" s="1455"/>
      <c r="S304" s="1455"/>
    </row>
    <row r="305" spans="1:19" ht="16.5">
      <c r="A305" s="1455"/>
      <c r="B305" s="1455"/>
      <c r="C305" s="1444"/>
      <c r="D305" s="1455"/>
      <c r="E305" s="1455"/>
      <c r="F305" s="1455"/>
      <c r="G305" s="1455"/>
      <c r="H305" s="1455"/>
      <c r="I305" s="1455"/>
      <c r="J305" s="1455"/>
      <c r="K305" s="1455"/>
      <c r="L305" s="1455"/>
      <c r="M305" s="1455"/>
      <c r="N305" s="1455"/>
      <c r="O305" s="1455"/>
      <c r="P305" s="1455"/>
      <c r="Q305" s="1455"/>
      <c r="R305" s="1455"/>
      <c r="S305" s="1455"/>
    </row>
    <row r="306" spans="1:19" ht="16.5">
      <c r="A306" s="1455"/>
      <c r="B306" s="1455"/>
      <c r="C306" s="1444"/>
      <c r="D306" s="1455"/>
      <c r="E306" s="1455"/>
      <c r="F306" s="1455"/>
      <c r="G306" s="1455"/>
      <c r="H306" s="1455"/>
      <c r="I306" s="1455"/>
      <c r="J306" s="1455"/>
      <c r="K306" s="1455"/>
      <c r="L306" s="1455"/>
      <c r="M306" s="1455"/>
      <c r="N306" s="1455"/>
      <c r="O306" s="1455"/>
      <c r="P306" s="1455"/>
      <c r="Q306" s="1455"/>
      <c r="R306" s="1455"/>
      <c r="S306" s="1455"/>
    </row>
    <row r="307" spans="1:19" ht="16.5">
      <c r="A307" s="1455"/>
      <c r="B307" s="1455"/>
      <c r="C307" s="1444"/>
      <c r="D307" s="1455"/>
      <c r="E307" s="1455"/>
      <c r="F307" s="1455"/>
      <c r="G307" s="1455"/>
      <c r="H307" s="1455"/>
      <c r="I307" s="1455"/>
      <c r="J307" s="1455"/>
      <c r="K307" s="1455"/>
      <c r="L307" s="1455"/>
      <c r="M307" s="1455"/>
      <c r="N307" s="1455"/>
      <c r="O307" s="1455"/>
      <c r="P307" s="1455"/>
      <c r="Q307" s="1455"/>
      <c r="R307" s="1455"/>
      <c r="S307" s="1455"/>
    </row>
    <row r="308" spans="1:19" ht="16.5">
      <c r="A308" s="1455"/>
      <c r="B308" s="1455"/>
      <c r="C308" s="1444"/>
      <c r="D308" s="1455"/>
      <c r="E308" s="1455"/>
      <c r="F308" s="1455"/>
      <c r="G308" s="1455"/>
      <c r="H308" s="1455"/>
      <c r="I308" s="1455"/>
      <c r="J308" s="1455"/>
      <c r="K308" s="1455"/>
      <c r="L308" s="1455"/>
      <c r="M308" s="1455"/>
      <c r="N308" s="1455"/>
      <c r="O308" s="1455"/>
      <c r="P308" s="1455"/>
      <c r="Q308" s="1455"/>
      <c r="R308" s="1455"/>
      <c r="S308" s="1455"/>
    </row>
    <row r="309" spans="1:19" ht="16.5">
      <c r="A309" s="1455"/>
      <c r="B309" s="1455"/>
      <c r="C309" s="1444"/>
      <c r="D309" s="1455"/>
      <c r="E309" s="1455"/>
      <c r="F309" s="1455"/>
      <c r="G309" s="1455"/>
      <c r="H309" s="1455"/>
      <c r="I309" s="1455"/>
      <c r="J309" s="1455"/>
      <c r="K309" s="1455"/>
      <c r="L309" s="1455"/>
      <c r="M309" s="1455"/>
      <c r="N309" s="1455"/>
      <c r="O309" s="1455"/>
      <c r="P309" s="1455"/>
      <c r="Q309" s="1455"/>
      <c r="R309" s="1455"/>
      <c r="S309" s="1455"/>
    </row>
    <row r="310" spans="1:19" ht="16.5">
      <c r="A310" s="1455"/>
      <c r="B310" s="1455"/>
      <c r="C310" s="1444"/>
      <c r="D310" s="1455"/>
      <c r="E310" s="1455"/>
      <c r="F310" s="1455"/>
      <c r="G310" s="1455"/>
      <c r="H310" s="1455"/>
      <c r="I310" s="1455"/>
      <c r="J310" s="1455"/>
      <c r="K310" s="1455"/>
      <c r="L310" s="1455"/>
      <c r="M310" s="1455"/>
      <c r="N310" s="1455"/>
      <c r="O310" s="1455"/>
      <c r="P310" s="1455"/>
      <c r="Q310" s="1455"/>
      <c r="R310" s="1455"/>
      <c r="S310" s="1455"/>
    </row>
    <row r="311" spans="1:19" ht="16.5">
      <c r="A311" s="1455"/>
      <c r="B311" s="1455"/>
      <c r="C311" s="1444"/>
      <c r="D311" s="1455"/>
      <c r="E311" s="1455"/>
      <c r="F311" s="1455"/>
      <c r="G311" s="1455"/>
      <c r="H311" s="1455"/>
      <c r="I311" s="1455"/>
      <c r="J311" s="1455"/>
      <c r="K311" s="1455"/>
      <c r="L311" s="1455"/>
      <c r="M311" s="1455"/>
      <c r="N311" s="1455"/>
      <c r="O311" s="1455"/>
      <c r="P311" s="1455"/>
      <c r="Q311" s="1455"/>
      <c r="R311" s="1455"/>
      <c r="S311" s="1455"/>
    </row>
    <row r="312" spans="1:19" ht="16.5">
      <c r="A312" s="1455"/>
      <c r="B312" s="1455"/>
      <c r="C312" s="1444"/>
      <c r="D312" s="1455"/>
      <c r="E312" s="1455"/>
      <c r="F312" s="1455"/>
      <c r="G312" s="1455"/>
      <c r="H312" s="1455"/>
      <c r="I312" s="1455"/>
      <c r="J312" s="1455"/>
      <c r="K312" s="1455"/>
      <c r="L312" s="1455"/>
      <c r="M312" s="1455"/>
      <c r="N312" s="1455"/>
      <c r="O312" s="1455"/>
      <c r="P312" s="1455"/>
      <c r="Q312" s="1455"/>
      <c r="R312" s="1455"/>
      <c r="S312" s="1455"/>
    </row>
    <row r="313" spans="1:19" ht="16.5">
      <c r="A313" s="1455"/>
      <c r="B313" s="1455"/>
      <c r="C313" s="1444"/>
      <c r="D313" s="1455"/>
      <c r="E313" s="1455"/>
      <c r="F313" s="1455"/>
      <c r="G313" s="1455"/>
      <c r="H313" s="1455"/>
      <c r="I313" s="1455"/>
      <c r="J313" s="1455"/>
      <c r="K313" s="1455"/>
      <c r="L313" s="1455"/>
      <c r="M313" s="1455"/>
      <c r="N313" s="1455"/>
      <c r="O313" s="1455"/>
      <c r="P313" s="1455"/>
      <c r="Q313" s="1455"/>
      <c r="R313" s="1455"/>
      <c r="S313" s="1455"/>
    </row>
    <row r="314" spans="1:19" ht="16.5">
      <c r="A314" s="1455"/>
      <c r="B314" s="1455"/>
      <c r="C314" s="1444"/>
      <c r="D314" s="1455"/>
      <c r="E314" s="1455"/>
      <c r="F314" s="1455"/>
      <c r="G314" s="1455"/>
      <c r="H314" s="1455"/>
      <c r="I314" s="1455"/>
      <c r="J314" s="1455"/>
      <c r="K314" s="1455"/>
      <c r="L314" s="1455"/>
      <c r="M314" s="1455"/>
      <c r="N314" s="1455"/>
      <c r="O314" s="1455"/>
      <c r="P314" s="1455"/>
      <c r="Q314" s="1455"/>
      <c r="R314" s="1455"/>
      <c r="S314" s="1455"/>
    </row>
    <row r="315" spans="1:19" ht="16.5">
      <c r="A315" s="1455"/>
      <c r="B315" s="1455"/>
      <c r="C315" s="1444"/>
      <c r="D315" s="1455"/>
      <c r="E315" s="1455"/>
      <c r="F315" s="1455"/>
      <c r="G315" s="1455"/>
      <c r="H315" s="1455"/>
      <c r="I315" s="1455"/>
      <c r="J315" s="1455"/>
      <c r="K315" s="1455"/>
      <c r="L315" s="1455"/>
      <c r="M315" s="1455"/>
      <c r="N315" s="1455"/>
      <c r="O315" s="1455"/>
      <c r="P315" s="1455"/>
      <c r="Q315" s="1455"/>
      <c r="R315" s="1455"/>
      <c r="S315" s="1455"/>
    </row>
    <row r="316" spans="1:19" ht="16.5">
      <c r="A316" s="1455"/>
      <c r="B316" s="1455"/>
      <c r="C316" s="1444"/>
      <c r="D316" s="1455"/>
      <c r="E316" s="1455"/>
      <c r="F316" s="1455"/>
      <c r="G316" s="1455"/>
      <c r="H316" s="1455"/>
      <c r="I316" s="1455"/>
      <c r="J316" s="1455"/>
      <c r="K316" s="1455"/>
      <c r="L316" s="1455"/>
      <c r="M316" s="1455"/>
      <c r="N316" s="1455"/>
      <c r="O316" s="1455"/>
      <c r="P316" s="1455"/>
      <c r="Q316" s="1455"/>
      <c r="R316" s="1455"/>
      <c r="S316" s="1455"/>
    </row>
    <row r="317" spans="1:19" ht="16.5">
      <c r="A317" s="1455"/>
      <c r="B317" s="1455"/>
      <c r="C317" s="1444"/>
      <c r="D317" s="1455"/>
      <c r="E317" s="1455"/>
      <c r="F317" s="1455"/>
      <c r="G317" s="1455"/>
      <c r="H317" s="1455"/>
      <c r="I317" s="1455"/>
      <c r="J317" s="1455"/>
      <c r="K317" s="1455"/>
      <c r="L317" s="1455"/>
      <c r="M317" s="1455"/>
      <c r="N317" s="1455"/>
      <c r="O317" s="1455"/>
      <c r="P317" s="1455"/>
      <c r="Q317" s="1455"/>
      <c r="R317" s="1455"/>
      <c r="S317" s="1455"/>
    </row>
    <row r="318" spans="1:19" ht="16.5">
      <c r="A318" s="1455"/>
      <c r="B318" s="1455"/>
      <c r="C318" s="1444"/>
      <c r="D318" s="1455"/>
      <c r="E318" s="1455"/>
      <c r="F318" s="1455"/>
      <c r="G318" s="1455"/>
      <c r="H318" s="1455"/>
      <c r="I318" s="1455"/>
      <c r="J318" s="1455"/>
      <c r="K318" s="1455"/>
      <c r="L318" s="1455"/>
      <c r="M318" s="1455"/>
      <c r="N318" s="1455"/>
      <c r="O318" s="1455"/>
      <c r="P318" s="1455"/>
      <c r="Q318" s="1455"/>
      <c r="R318" s="1455"/>
      <c r="S318" s="1455"/>
    </row>
    <row r="319" spans="1:19" ht="16.5">
      <c r="A319" s="1455"/>
      <c r="B319" s="1455"/>
      <c r="C319" s="1444"/>
      <c r="D319" s="1455"/>
      <c r="E319" s="1455"/>
      <c r="F319" s="1455"/>
      <c r="G319" s="1455"/>
      <c r="H319" s="1455"/>
      <c r="I319" s="1455"/>
      <c r="J319" s="1455"/>
      <c r="K319" s="1455"/>
      <c r="L319" s="1455"/>
      <c r="M319" s="1455"/>
      <c r="N319" s="1455"/>
      <c r="O319" s="1455"/>
      <c r="P319" s="1455"/>
      <c r="Q319" s="1455"/>
      <c r="R319" s="1455"/>
      <c r="S319" s="1455"/>
    </row>
    <row r="320" spans="1:19" ht="16.5">
      <c r="A320" s="1455"/>
      <c r="B320" s="1455"/>
      <c r="C320" s="1444"/>
      <c r="D320" s="1455"/>
      <c r="E320" s="1455"/>
      <c r="F320" s="1455"/>
      <c r="G320" s="1455"/>
      <c r="H320" s="1455"/>
      <c r="I320" s="1455"/>
      <c r="J320" s="1455"/>
      <c r="K320" s="1455"/>
      <c r="L320" s="1455"/>
      <c r="M320" s="1455"/>
      <c r="N320" s="1455"/>
      <c r="O320" s="1455"/>
      <c r="P320" s="1455"/>
      <c r="Q320" s="1455"/>
      <c r="R320" s="1455"/>
      <c r="S320" s="1455"/>
    </row>
    <row r="321" spans="1:19" ht="16.5">
      <c r="A321" s="1455"/>
      <c r="B321" s="1455"/>
      <c r="C321" s="1444"/>
      <c r="D321" s="1455"/>
      <c r="E321" s="1455"/>
      <c r="F321" s="1455"/>
      <c r="G321" s="1455"/>
      <c r="H321" s="1455"/>
      <c r="I321" s="1455"/>
      <c r="J321" s="1455"/>
      <c r="K321" s="1455"/>
      <c r="L321" s="1455"/>
      <c r="M321" s="1455"/>
      <c r="N321" s="1455"/>
      <c r="O321" s="1455"/>
      <c r="P321" s="1455"/>
      <c r="Q321" s="1455"/>
      <c r="R321" s="1455"/>
      <c r="S321" s="1455"/>
    </row>
    <row r="322" spans="1:19" ht="16.5">
      <c r="A322" s="1455"/>
      <c r="B322" s="1455"/>
      <c r="C322" s="1444"/>
      <c r="D322" s="1455"/>
      <c r="E322" s="1455"/>
      <c r="F322" s="1455"/>
      <c r="G322" s="1455"/>
      <c r="H322" s="1455"/>
      <c r="I322" s="1455"/>
      <c r="J322" s="1455"/>
      <c r="K322" s="1455"/>
      <c r="L322" s="1455"/>
      <c r="M322" s="1455"/>
      <c r="N322" s="1455"/>
      <c r="O322" s="1455"/>
      <c r="P322" s="1455"/>
      <c r="Q322" s="1455"/>
      <c r="R322" s="1455"/>
      <c r="S322" s="1455"/>
    </row>
    <row r="323" spans="1:19" ht="16.5">
      <c r="A323" s="1455"/>
      <c r="B323" s="1455"/>
      <c r="C323" s="1444"/>
      <c r="D323" s="1455"/>
      <c r="E323" s="1455"/>
      <c r="F323" s="1455"/>
      <c r="G323" s="1455"/>
      <c r="H323" s="1455"/>
      <c r="I323" s="1455"/>
      <c r="J323" s="1455"/>
      <c r="K323" s="1455"/>
      <c r="L323" s="1455"/>
      <c r="M323" s="1455"/>
      <c r="N323" s="1455"/>
      <c r="O323" s="1455"/>
      <c r="P323" s="1455"/>
      <c r="Q323" s="1455"/>
      <c r="R323" s="1455"/>
      <c r="S323" s="1455"/>
    </row>
    <row r="324" spans="1:19" ht="16.5">
      <c r="A324" s="1455"/>
      <c r="B324" s="1455"/>
      <c r="C324" s="1444"/>
      <c r="D324" s="1455"/>
      <c r="E324" s="1455"/>
      <c r="F324" s="1455"/>
      <c r="G324" s="1455"/>
      <c r="H324" s="1455"/>
      <c r="I324" s="1455"/>
      <c r="J324" s="1455"/>
      <c r="K324" s="1455"/>
      <c r="L324" s="1455"/>
      <c r="M324" s="1455"/>
      <c r="N324" s="1455"/>
      <c r="O324" s="1455"/>
      <c r="P324" s="1455"/>
      <c r="Q324" s="1455"/>
      <c r="R324" s="1455"/>
      <c r="S324" s="1455"/>
    </row>
    <row r="325" spans="1:19" ht="16.5">
      <c r="A325" s="1455"/>
      <c r="B325" s="1455"/>
      <c r="C325" s="1444"/>
      <c r="D325" s="1455"/>
      <c r="E325" s="1455"/>
      <c r="F325" s="1455"/>
      <c r="G325" s="1455"/>
      <c r="H325" s="1455"/>
      <c r="I325" s="1455"/>
      <c r="J325" s="1455"/>
      <c r="K325" s="1455"/>
      <c r="L325" s="1455"/>
      <c r="M325" s="1455"/>
      <c r="N325" s="1455"/>
      <c r="O325" s="1455"/>
      <c r="P325" s="1455"/>
      <c r="Q325" s="1455"/>
      <c r="R325" s="1455"/>
      <c r="S325" s="1455"/>
    </row>
    <row r="326" spans="1:19" ht="16.5">
      <c r="A326" s="1455"/>
      <c r="B326" s="1455"/>
      <c r="C326" s="1444"/>
      <c r="D326" s="1455"/>
      <c r="E326" s="1455"/>
      <c r="F326" s="1455"/>
      <c r="G326" s="1455"/>
      <c r="H326" s="1455"/>
      <c r="I326" s="1455"/>
      <c r="J326" s="1455"/>
      <c r="K326" s="1455"/>
      <c r="L326" s="1455"/>
      <c r="M326" s="1455"/>
      <c r="N326" s="1455"/>
      <c r="O326" s="1455"/>
      <c r="P326" s="1455"/>
      <c r="Q326" s="1455"/>
      <c r="R326" s="1455"/>
      <c r="S326" s="1455"/>
    </row>
    <row r="327" spans="1:19" ht="16.5">
      <c r="A327" s="1455"/>
      <c r="B327" s="1455"/>
      <c r="C327" s="1444"/>
      <c r="D327" s="1455"/>
      <c r="E327" s="1455"/>
      <c r="F327" s="1455"/>
      <c r="G327" s="1455"/>
      <c r="H327" s="1455"/>
      <c r="I327" s="1455"/>
      <c r="J327" s="1455"/>
      <c r="K327" s="1455"/>
      <c r="L327" s="1455"/>
      <c r="M327" s="1455"/>
      <c r="N327" s="1455"/>
      <c r="O327" s="1455"/>
      <c r="P327" s="1455"/>
      <c r="Q327" s="1455"/>
      <c r="R327" s="1455"/>
      <c r="S327" s="1455"/>
    </row>
    <row r="328" spans="1:19" ht="16.5">
      <c r="A328" s="1455"/>
      <c r="B328" s="1455"/>
      <c r="C328" s="1444"/>
      <c r="D328" s="1455"/>
      <c r="E328" s="1455"/>
      <c r="F328" s="1455"/>
      <c r="G328" s="1455"/>
      <c r="H328" s="1455"/>
      <c r="I328" s="1455"/>
      <c r="J328" s="1455"/>
      <c r="K328" s="1455"/>
      <c r="L328" s="1455"/>
      <c r="M328" s="1455"/>
      <c r="N328" s="1455"/>
      <c r="O328" s="1455"/>
      <c r="P328" s="1455"/>
      <c r="Q328" s="1455"/>
      <c r="R328" s="1455"/>
      <c r="S328" s="1455"/>
    </row>
    <row r="329" spans="1:19" ht="16.5">
      <c r="A329" s="1455"/>
      <c r="B329" s="1455"/>
      <c r="C329" s="1444"/>
      <c r="D329" s="1455"/>
      <c r="E329" s="1455"/>
      <c r="F329" s="1455"/>
      <c r="G329" s="1455"/>
      <c r="H329" s="1455"/>
      <c r="I329" s="1455"/>
      <c r="J329" s="1455"/>
      <c r="K329" s="1455"/>
      <c r="L329" s="1455"/>
      <c r="M329" s="1455"/>
      <c r="N329" s="1455"/>
      <c r="O329" s="1455"/>
      <c r="P329" s="1455"/>
      <c r="Q329" s="1455"/>
      <c r="R329" s="1455"/>
      <c r="S329" s="1455"/>
    </row>
    <row r="330" spans="1:19" ht="16.5">
      <c r="A330" s="1455"/>
      <c r="B330" s="1455"/>
      <c r="C330" s="1444"/>
      <c r="D330" s="1455"/>
      <c r="E330" s="1455"/>
      <c r="F330" s="1455"/>
      <c r="G330" s="1455"/>
      <c r="H330" s="1455"/>
      <c r="I330" s="1455"/>
      <c r="J330" s="1455"/>
      <c r="K330" s="1455"/>
      <c r="L330" s="1455"/>
      <c r="M330" s="1455"/>
      <c r="N330" s="1455"/>
      <c r="O330" s="1455"/>
      <c r="P330" s="1455"/>
      <c r="Q330" s="1455"/>
      <c r="R330" s="1455"/>
      <c r="S330" s="1455"/>
    </row>
    <row r="331" spans="1:19" ht="16.5">
      <c r="A331" s="1455"/>
      <c r="B331" s="1455"/>
      <c r="C331" s="1444"/>
      <c r="D331" s="1455"/>
      <c r="E331" s="1455"/>
      <c r="F331" s="1455"/>
      <c r="G331" s="1455"/>
      <c r="H331" s="1455"/>
      <c r="I331" s="1455"/>
      <c r="J331" s="1455"/>
      <c r="K331" s="1455"/>
      <c r="L331" s="1455"/>
      <c r="M331" s="1455"/>
      <c r="N331" s="1455"/>
      <c r="O331" s="1455"/>
      <c r="P331" s="1455"/>
      <c r="Q331" s="1455"/>
      <c r="R331" s="1455"/>
      <c r="S331" s="1455"/>
    </row>
    <row r="332" spans="1:19" ht="16.5">
      <c r="A332" s="1455"/>
      <c r="B332" s="1455"/>
      <c r="C332" s="1444"/>
      <c r="D332" s="1455"/>
      <c r="E332" s="1455"/>
      <c r="F332" s="1455"/>
      <c r="G332" s="1455"/>
      <c r="H332" s="1455"/>
      <c r="I332" s="1455"/>
      <c r="J332" s="1455"/>
      <c r="K332" s="1455"/>
      <c r="L332" s="1455"/>
      <c r="M332" s="1455"/>
      <c r="N332" s="1455"/>
      <c r="O332" s="1455"/>
      <c r="P332" s="1455"/>
      <c r="Q332" s="1455"/>
      <c r="R332" s="1455"/>
      <c r="S332" s="1455"/>
    </row>
    <row r="333" spans="1:19" ht="16.5">
      <c r="A333" s="1455"/>
      <c r="B333" s="1455"/>
      <c r="C333" s="1444"/>
      <c r="D333" s="1455"/>
      <c r="E333" s="1455"/>
      <c r="F333" s="1455"/>
      <c r="G333" s="1455"/>
      <c r="H333" s="1455"/>
      <c r="I333" s="1455"/>
      <c r="J333" s="1455"/>
      <c r="K333" s="1455"/>
      <c r="L333" s="1455"/>
      <c r="M333" s="1455"/>
      <c r="N333" s="1455"/>
      <c r="O333" s="1455"/>
      <c r="P333" s="1455"/>
      <c r="Q333" s="1455"/>
      <c r="R333" s="1455"/>
      <c r="S333" s="1455"/>
    </row>
    <row r="334" spans="1:19" ht="16.5">
      <c r="A334" s="1455"/>
      <c r="B334" s="1455"/>
      <c r="C334" s="1444"/>
      <c r="D334" s="1455"/>
      <c r="E334" s="1455"/>
      <c r="F334" s="1455"/>
      <c r="G334" s="1455"/>
      <c r="H334" s="1455"/>
      <c r="I334" s="1455"/>
      <c r="J334" s="1455"/>
      <c r="K334" s="1455"/>
      <c r="L334" s="1455"/>
      <c r="M334" s="1455"/>
      <c r="N334" s="1455"/>
      <c r="O334" s="1455"/>
      <c r="P334" s="1455"/>
      <c r="Q334" s="1455"/>
      <c r="R334" s="1455"/>
      <c r="S334" s="1455"/>
    </row>
    <row r="335" spans="1:19" ht="16.5">
      <c r="A335" s="1455"/>
      <c r="B335" s="1455"/>
      <c r="C335" s="1444"/>
      <c r="D335" s="1455"/>
      <c r="E335" s="1455"/>
      <c r="F335" s="1455"/>
      <c r="G335" s="1455"/>
      <c r="H335" s="1455"/>
      <c r="I335" s="1455"/>
      <c r="J335" s="1455"/>
      <c r="K335" s="1455"/>
      <c r="L335" s="1455"/>
      <c r="M335" s="1455"/>
      <c r="N335" s="1455"/>
      <c r="O335" s="1455"/>
      <c r="P335" s="1455"/>
      <c r="Q335" s="1455"/>
      <c r="R335" s="1455"/>
      <c r="S335" s="1455"/>
    </row>
    <row r="336" spans="1:19" ht="16.5">
      <c r="A336" s="1455"/>
      <c r="B336" s="1455"/>
      <c r="C336" s="1444"/>
      <c r="D336" s="1455"/>
      <c r="E336" s="1455"/>
      <c r="F336" s="1455"/>
      <c r="G336" s="1455"/>
      <c r="H336" s="1455"/>
      <c r="I336" s="1455"/>
      <c r="J336" s="1455"/>
      <c r="K336" s="1455"/>
      <c r="L336" s="1455"/>
      <c r="M336" s="1455"/>
      <c r="N336" s="1455"/>
      <c r="O336" s="1455"/>
      <c r="P336" s="1455"/>
      <c r="Q336" s="1455"/>
      <c r="R336" s="1455"/>
      <c r="S336" s="1455"/>
    </row>
    <row r="337" spans="1:19" ht="16.5">
      <c r="A337" s="1455"/>
      <c r="B337" s="1455"/>
      <c r="C337" s="1444"/>
      <c r="D337" s="1455"/>
      <c r="E337" s="1455"/>
      <c r="F337" s="1455"/>
      <c r="G337" s="1455"/>
      <c r="H337" s="1455"/>
      <c r="I337" s="1455"/>
      <c r="J337" s="1455"/>
      <c r="K337" s="1455"/>
      <c r="L337" s="1455"/>
      <c r="M337" s="1455"/>
      <c r="N337" s="1455"/>
      <c r="O337" s="1455"/>
      <c r="P337" s="1455"/>
      <c r="Q337" s="1455"/>
      <c r="R337" s="1455"/>
      <c r="S337" s="1455"/>
    </row>
    <row r="338" spans="1:19" ht="16.5">
      <c r="A338" s="1455"/>
      <c r="B338" s="1455"/>
      <c r="C338" s="1444"/>
      <c r="D338" s="1455"/>
      <c r="E338" s="1455"/>
      <c r="F338" s="1455"/>
      <c r="G338" s="1455"/>
      <c r="H338" s="1455"/>
      <c r="I338" s="1455"/>
      <c r="J338" s="1455"/>
      <c r="K338" s="1455"/>
      <c r="L338" s="1455"/>
      <c r="M338" s="1455"/>
      <c r="N338" s="1455"/>
      <c r="O338" s="1455"/>
      <c r="P338" s="1455"/>
      <c r="Q338" s="1455"/>
      <c r="R338" s="1455"/>
      <c r="S338" s="1455"/>
    </row>
    <row r="339" spans="1:19" ht="16.5">
      <c r="A339" s="1455"/>
      <c r="B339" s="1455"/>
      <c r="C339" s="1444"/>
      <c r="D339" s="1455"/>
      <c r="E339" s="1455"/>
      <c r="F339" s="1455"/>
      <c r="G339" s="1455"/>
      <c r="H339" s="1455"/>
      <c r="I339" s="1455"/>
      <c r="J339" s="1455"/>
      <c r="K339" s="1455"/>
      <c r="L339" s="1455"/>
      <c r="M339" s="1455"/>
      <c r="N339" s="1455"/>
      <c r="O339" s="1455"/>
      <c r="P339" s="1455"/>
      <c r="Q339" s="1455"/>
      <c r="R339" s="1455"/>
      <c r="S339" s="1455"/>
    </row>
    <row r="340" spans="1:19" ht="16.5">
      <c r="A340" s="1455"/>
      <c r="B340" s="1455"/>
      <c r="C340" s="1444"/>
      <c r="D340" s="1455"/>
      <c r="E340" s="1455"/>
      <c r="F340" s="1455"/>
      <c r="G340" s="1455"/>
      <c r="H340" s="1455"/>
      <c r="I340" s="1455"/>
      <c r="J340" s="1455"/>
      <c r="K340" s="1455"/>
      <c r="L340" s="1455"/>
      <c r="M340" s="1455"/>
      <c r="N340" s="1455"/>
      <c r="O340" s="1455"/>
      <c r="P340" s="1455"/>
      <c r="Q340" s="1455"/>
      <c r="R340" s="1455"/>
      <c r="S340" s="1455"/>
    </row>
    <row r="341" spans="1:19" ht="16.5">
      <c r="A341" s="1455"/>
      <c r="B341" s="1455"/>
      <c r="C341" s="1444"/>
      <c r="D341" s="1455"/>
      <c r="E341" s="1455"/>
      <c r="F341" s="1455"/>
      <c r="G341" s="1455"/>
      <c r="H341" s="1455"/>
      <c r="I341" s="1455"/>
      <c r="J341" s="1455"/>
      <c r="K341" s="1455"/>
      <c r="L341" s="1455"/>
      <c r="M341" s="1455"/>
      <c r="N341" s="1455"/>
      <c r="O341" s="1455"/>
      <c r="P341" s="1455"/>
      <c r="Q341" s="1455"/>
      <c r="R341" s="1455"/>
      <c r="S341" s="1455"/>
    </row>
    <row r="342" spans="1:19" ht="16.5">
      <c r="A342" s="1455"/>
      <c r="B342" s="1455"/>
      <c r="C342" s="1444"/>
      <c r="D342" s="1455"/>
      <c r="E342" s="1455"/>
      <c r="F342" s="1455"/>
      <c r="G342" s="1455"/>
      <c r="H342" s="1455"/>
      <c r="I342" s="1455"/>
      <c r="J342" s="1455"/>
      <c r="K342" s="1455"/>
      <c r="L342" s="1455"/>
      <c r="M342" s="1455"/>
      <c r="N342" s="1455"/>
      <c r="O342" s="1455"/>
      <c r="P342" s="1455"/>
      <c r="Q342" s="1455"/>
      <c r="R342" s="1455"/>
      <c r="S342" s="1455"/>
    </row>
    <row r="343" spans="1:19" ht="16.5">
      <c r="A343" s="1455"/>
      <c r="B343" s="1455"/>
      <c r="C343" s="1444"/>
      <c r="D343" s="1455"/>
      <c r="E343" s="1455"/>
      <c r="F343" s="1455"/>
      <c r="G343" s="1455"/>
      <c r="H343" s="1455"/>
      <c r="I343" s="1455"/>
      <c r="J343" s="1455"/>
      <c r="K343" s="1455"/>
      <c r="L343" s="1455"/>
      <c r="M343" s="1455"/>
      <c r="N343" s="1455"/>
      <c r="O343" s="1455"/>
      <c r="P343" s="1455"/>
      <c r="Q343" s="1455"/>
      <c r="R343" s="1455"/>
      <c r="S343" s="1455"/>
    </row>
    <row r="344" spans="1:19" ht="16.5">
      <c r="A344" s="1455"/>
      <c r="B344" s="1455"/>
      <c r="C344" s="1444"/>
      <c r="D344" s="1455"/>
      <c r="E344" s="1455"/>
      <c r="F344" s="1455"/>
      <c r="G344" s="1455"/>
      <c r="H344" s="1455"/>
      <c r="I344" s="1455"/>
      <c r="J344" s="1455"/>
      <c r="K344" s="1455"/>
      <c r="L344" s="1455"/>
      <c r="M344" s="1455"/>
      <c r="N344" s="1455"/>
      <c r="O344" s="1455"/>
      <c r="P344" s="1455"/>
      <c r="Q344" s="1455"/>
      <c r="R344" s="1455"/>
      <c r="S344" s="1455"/>
    </row>
    <row r="345" spans="1:19" ht="16.5">
      <c r="A345" s="1455"/>
      <c r="B345" s="1455"/>
      <c r="C345" s="1444"/>
      <c r="D345" s="1455"/>
      <c r="E345" s="1455"/>
      <c r="F345" s="1455"/>
      <c r="G345" s="1455"/>
      <c r="H345" s="1455"/>
      <c r="I345" s="1455"/>
      <c r="J345" s="1455"/>
      <c r="K345" s="1455"/>
      <c r="L345" s="1455"/>
      <c r="M345" s="1455"/>
      <c r="N345" s="1455"/>
      <c r="O345" s="1455"/>
      <c r="P345" s="1455"/>
      <c r="Q345" s="1455"/>
      <c r="R345" s="1455"/>
      <c r="S345" s="1455"/>
    </row>
    <row r="346" spans="1:19" ht="16.5">
      <c r="A346" s="1455"/>
      <c r="B346" s="1455"/>
      <c r="C346" s="1444"/>
      <c r="D346" s="1455"/>
      <c r="E346" s="1455"/>
      <c r="F346" s="1455"/>
      <c r="G346" s="1455"/>
      <c r="H346" s="1455"/>
      <c r="I346" s="1455"/>
      <c r="J346" s="1455"/>
      <c r="K346" s="1455"/>
      <c r="L346" s="1455"/>
      <c r="M346" s="1455"/>
      <c r="N346" s="1455"/>
      <c r="O346" s="1455"/>
      <c r="P346" s="1455"/>
      <c r="Q346" s="1455"/>
      <c r="R346" s="1455"/>
      <c r="S346" s="1455"/>
    </row>
    <row r="347" spans="1:19" ht="16.5">
      <c r="A347" s="1455"/>
      <c r="B347" s="1455"/>
      <c r="C347" s="1444"/>
      <c r="D347" s="1455"/>
      <c r="E347" s="1455"/>
      <c r="F347" s="1455"/>
      <c r="G347" s="1455"/>
      <c r="H347" s="1455"/>
      <c r="I347" s="1455"/>
      <c r="J347" s="1455"/>
      <c r="K347" s="1455"/>
      <c r="L347" s="1455"/>
      <c r="M347" s="1455"/>
      <c r="N347" s="1455"/>
      <c r="O347" s="1455"/>
      <c r="P347" s="1455"/>
      <c r="Q347" s="1455"/>
      <c r="R347" s="1455"/>
      <c r="S347" s="1455"/>
    </row>
    <row r="348" spans="1:19" ht="16.5">
      <c r="A348" s="1455"/>
      <c r="B348" s="1455"/>
      <c r="C348" s="1444"/>
      <c r="D348" s="1455"/>
      <c r="E348" s="1455"/>
      <c r="F348" s="1455"/>
      <c r="G348" s="1455"/>
      <c r="H348" s="1455"/>
      <c r="I348" s="1455"/>
      <c r="J348" s="1455"/>
      <c r="K348" s="1455"/>
      <c r="L348" s="1455"/>
      <c r="M348" s="1455"/>
      <c r="N348" s="1455"/>
      <c r="O348" s="1455"/>
      <c r="P348" s="1455"/>
      <c r="Q348" s="1455"/>
      <c r="R348" s="1455"/>
      <c r="S348" s="1455"/>
    </row>
    <row r="349" spans="1:19" ht="16.5">
      <c r="A349" s="1455"/>
      <c r="B349" s="1455"/>
      <c r="C349" s="1444"/>
      <c r="D349" s="1455"/>
      <c r="E349" s="1455"/>
      <c r="F349" s="1455"/>
      <c r="G349" s="1455"/>
      <c r="H349" s="1455"/>
      <c r="I349" s="1455"/>
      <c r="J349" s="1455"/>
      <c r="K349" s="1455"/>
      <c r="L349" s="1455"/>
      <c r="M349" s="1455"/>
      <c r="N349" s="1455"/>
      <c r="O349" s="1455"/>
      <c r="P349" s="1455"/>
      <c r="Q349" s="1455"/>
      <c r="R349" s="1455"/>
      <c r="S349" s="1455"/>
    </row>
    <row r="350" spans="1:19" ht="16.5">
      <c r="A350" s="1455"/>
      <c r="B350" s="1455"/>
      <c r="C350" s="1444"/>
      <c r="D350" s="1455"/>
      <c r="E350" s="1455"/>
      <c r="F350" s="1455"/>
      <c r="G350" s="1455"/>
      <c r="H350" s="1455"/>
      <c r="I350" s="1455"/>
      <c r="J350" s="1455"/>
      <c r="K350" s="1455"/>
      <c r="L350" s="1455"/>
      <c r="M350" s="1455"/>
      <c r="N350" s="1455"/>
      <c r="O350" s="1455"/>
      <c r="P350" s="1455"/>
      <c r="Q350" s="1455"/>
      <c r="R350" s="1455"/>
      <c r="S350" s="1455"/>
    </row>
    <row r="351" spans="1:19" ht="16.5">
      <c r="A351" s="1455"/>
      <c r="B351" s="1455"/>
      <c r="C351" s="1444"/>
      <c r="D351" s="1455"/>
      <c r="E351" s="1455"/>
      <c r="F351" s="1455"/>
      <c r="G351" s="1455"/>
      <c r="H351" s="1455"/>
      <c r="I351" s="1455"/>
      <c r="J351" s="1455"/>
      <c r="K351" s="1455"/>
      <c r="L351" s="1455"/>
      <c r="M351" s="1455"/>
      <c r="N351" s="1455"/>
      <c r="O351" s="1455"/>
      <c r="P351" s="1455"/>
      <c r="Q351" s="1455"/>
      <c r="R351" s="1455"/>
      <c r="S351" s="1455"/>
    </row>
    <row r="352" spans="1:19" ht="16.5">
      <c r="A352" s="1455"/>
      <c r="B352" s="1455"/>
      <c r="C352" s="1444"/>
      <c r="D352" s="1455"/>
      <c r="E352" s="1455"/>
      <c r="F352" s="1455"/>
      <c r="G352" s="1455"/>
      <c r="H352" s="1455"/>
      <c r="I352" s="1455"/>
      <c r="J352" s="1455"/>
      <c r="K352" s="1455"/>
      <c r="L352" s="1455"/>
      <c r="M352" s="1455"/>
      <c r="N352" s="1455"/>
      <c r="O352" s="1455"/>
      <c r="P352" s="1455"/>
      <c r="Q352" s="1455"/>
      <c r="R352" s="1455"/>
      <c r="S352" s="1455"/>
    </row>
    <row r="353" spans="1:19" ht="16.5">
      <c r="A353" s="1455"/>
      <c r="B353" s="1455"/>
      <c r="C353" s="1444"/>
      <c r="D353" s="1455"/>
      <c r="E353" s="1455"/>
      <c r="F353" s="1455"/>
      <c r="G353" s="1455"/>
      <c r="H353" s="1455"/>
      <c r="I353" s="1455"/>
      <c r="J353" s="1455"/>
      <c r="K353" s="1455"/>
      <c r="L353" s="1455"/>
      <c r="M353" s="1455"/>
      <c r="N353" s="1455"/>
      <c r="O353" s="1455"/>
      <c r="P353" s="1455"/>
      <c r="Q353" s="1455"/>
      <c r="R353" s="1455"/>
      <c r="S353" s="1455"/>
    </row>
  </sheetData>
  <mergeCells count="28">
    <mergeCell ref="C4:G4"/>
    <mergeCell ref="C5:G6"/>
    <mergeCell ref="A62:B62"/>
    <mergeCell ref="A61:B61"/>
    <mergeCell ref="U5:U7"/>
    <mergeCell ref="A4:A7"/>
    <mergeCell ref="H4:I4"/>
    <mergeCell ref="H5:I6"/>
    <mergeCell ref="N4:O4"/>
    <mergeCell ref="J4:K4"/>
    <mergeCell ref="J5:K6"/>
    <mergeCell ref="L5:M6"/>
    <mergeCell ref="L4:M4"/>
    <mergeCell ref="B4:B7"/>
    <mergeCell ref="W5:W7"/>
    <mergeCell ref="X5:X7"/>
    <mergeCell ref="Y4:Y7"/>
    <mergeCell ref="R6:S6"/>
    <mergeCell ref="P4:Q4"/>
    <mergeCell ref="R4:S4"/>
    <mergeCell ref="P5:Q6"/>
    <mergeCell ref="R5:S5"/>
    <mergeCell ref="T5:T7"/>
    <mergeCell ref="C1:M2"/>
    <mergeCell ref="A1:B3"/>
    <mergeCell ref="C3:M3"/>
    <mergeCell ref="N1:U2"/>
    <mergeCell ref="N3:U3"/>
  </mergeCells>
  <phoneticPr fontId="0" type="noConversion"/>
  <printOptions horizontalCentered="1" verticalCentered="1"/>
  <pageMargins left="0.25" right="0.25" top="0.25" bottom="0.25" header="0.08" footer="0.08"/>
  <pageSetup paperSize="9" scale="50" fitToWidth="0" orientation="portrait" r:id="rId1"/>
  <headerFooter alignWithMargins="0"/>
  <colBreaks count="1" manualBreakCount="1">
    <brk id="13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H102"/>
  <sheetViews>
    <sheetView view="pageBreakPreview" zoomScale="86" zoomScaleNormal="75" zoomScaleSheetLayoutView="86" workbookViewId="0">
      <pane xSplit="2" ySplit="6" topLeftCell="AV37" activePane="bottomRight" state="frozen"/>
      <selection pane="topRight" activeCell="C1" sqref="C1"/>
      <selection pane="bottomLeft" activeCell="A7" sqref="A7"/>
      <selection pane="bottomRight" activeCell="BF52" sqref="BF52"/>
    </sheetView>
  </sheetViews>
  <sheetFormatPr defaultColWidth="9.28515625" defaultRowHeight="15"/>
  <cols>
    <col min="1" max="1" width="6.42578125" style="548" customWidth="1"/>
    <col min="2" max="2" width="47.85546875" style="555" customWidth="1"/>
    <col min="3" max="4" width="14.7109375" style="555" customWidth="1"/>
    <col min="5" max="5" width="12.7109375" style="865" customWidth="1"/>
    <col min="6" max="10" width="13" style="555" customWidth="1"/>
    <col min="11" max="18" width="13.28515625" style="555" customWidth="1"/>
    <col min="19" max="22" width="11.7109375" style="555" customWidth="1"/>
    <col min="23" max="23" width="12.28515625" style="555" customWidth="1"/>
    <col min="24" max="24" width="16.28515625" style="555" customWidth="1"/>
    <col min="25" max="25" width="7.7109375" style="865" customWidth="1"/>
    <col min="26" max="26" width="13" style="555" customWidth="1"/>
    <col min="27" max="27" width="12.85546875" style="865" customWidth="1"/>
    <col min="28" max="28" width="12.85546875" style="555" customWidth="1"/>
    <col min="29" max="29" width="12.85546875" style="865" customWidth="1"/>
    <col min="30" max="30" width="12.85546875" style="555" customWidth="1"/>
    <col min="31" max="31" width="12.85546875" style="865" customWidth="1"/>
    <col min="32" max="36" width="12.85546875" style="555" customWidth="1"/>
    <col min="37" max="37" width="13.28515625" style="555" customWidth="1"/>
    <col min="38" max="38" width="19" style="555" customWidth="1"/>
    <col min="39" max="39" width="12.5703125" style="555" customWidth="1"/>
    <col min="40" max="40" width="17.28515625" style="555" customWidth="1"/>
    <col min="41" max="41" width="9.140625" style="555" customWidth="1"/>
    <col min="42" max="42" width="11" style="555" customWidth="1"/>
    <col min="43" max="43" width="10.5703125" style="555" customWidth="1"/>
    <col min="44" max="44" width="11.42578125" style="555" customWidth="1"/>
    <col min="45" max="45" width="13" style="555" customWidth="1"/>
    <col min="46" max="47" width="12.7109375" style="555" customWidth="1"/>
    <col min="48" max="48" width="16" style="555" customWidth="1"/>
    <col min="49" max="49" width="12.28515625" style="555" customWidth="1"/>
    <col min="50" max="50" width="14.28515625" style="555" customWidth="1"/>
    <col min="51" max="54" width="20.85546875" style="555" customWidth="1"/>
    <col min="55" max="55" width="13.7109375" style="555" customWidth="1"/>
    <col min="56" max="56" width="13" style="555" customWidth="1"/>
    <col min="57" max="58" width="12" style="555" customWidth="1"/>
    <col min="59" max="59" width="10.5703125" style="555" customWidth="1"/>
    <col min="60" max="60" width="14" style="555" customWidth="1"/>
    <col min="61" max="61" width="14.28515625" style="555" customWidth="1"/>
    <col min="62" max="62" width="16" style="555" customWidth="1"/>
    <col min="63" max="63" width="14.28515625" style="555" customWidth="1"/>
    <col min="64" max="64" width="15" style="555" customWidth="1"/>
    <col min="65" max="65" width="14.5703125" style="555" customWidth="1"/>
    <col min="66" max="66" width="9.7109375" style="555" customWidth="1"/>
    <col min="67" max="67" width="18.7109375" style="555" customWidth="1"/>
    <col min="68" max="68" width="15.42578125" style="554" customWidth="1"/>
    <col min="69" max="86" width="9.28515625" style="555" customWidth="1"/>
    <col min="87" max="87" width="9.28515625" style="556" customWidth="1"/>
    <col min="88" max="16384" width="9.28515625" style="556"/>
  </cols>
  <sheetData>
    <row r="1" spans="1:68" ht="14.25" customHeight="1">
      <c r="B1" s="549"/>
      <c r="C1" s="550" t="s">
        <v>78</v>
      </c>
      <c r="D1" s="550"/>
      <c r="E1" s="548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 t="s">
        <v>78</v>
      </c>
      <c r="Y1" s="550"/>
      <c r="Z1" s="548"/>
      <c r="AA1" s="550"/>
      <c r="AB1" s="550"/>
      <c r="AC1" s="548"/>
      <c r="AD1" s="551"/>
      <c r="AE1" s="552"/>
      <c r="AF1" s="551"/>
      <c r="AG1" s="551"/>
      <c r="AH1" s="551"/>
      <c r="AI1" s="550"/>
      <c r="AJ1" s="550"/>
      <c r="AK1" s="550"/>
      <c r="AL1" s="551"/>
      <c r="AM1" s="551"/>
      <c r="AN1" s="551"/>
      <c r="AO1" s="550" t="s">
        <v>78</v>
      </c>
      <c r="AP1" s="551"/>
      <c r="AQ1" s="550"/>
      <c r="AR1" s="550"/>
      <c r="AS1" s="550"/>
      <c r="AT1" s="550">
        <f>22.68-19.45</f>
        <v>3.2300000000000004</v>
      </c>
      <c r="AU1" s="550"/>
      <c r="AV1" s="550"/>
      <c r="AW1" s="550" t="s">
        <v>78</v>
      </c>
      <c r="AX1" s="550"/>
      <c r="AY1" s="550"/>
      <c r="AZ1" s="550"/>
      <c r="BA1" s="550"/>
      <c r="BB1" s="868"/>
      <c r="BC1" s="550"/>
      <c r="BD1" s="550"/>
      <c r="BE1" s="553"/>
      <c r="BF1" s="554" t="s">
        <v>79</v>
      </c>
      <c r="BG1" s="553"/>
      <c r="BH1" s="553"/>
      <c r="BI1" s="553"/>
      <c r="BJ1" s="553"/>
      <c r="BK1" s="553"/>
      <c r="BL1" s="553"/>
      <c r="BM1" s="553"/>
      <c r="BN1" s="553"/>
    </row>
    <row r="2" spans="1:68" ht="14.25" customHeight="1">
      <c r="B2" s="549"/>
      <c r="C2" s="550" t="s">
        <v>80</v>
      </c>
      <c r="D2" s="550"/>
      <c r="E2" s="548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 t="s">
        <v>80</v>
      </c>
      <c r="Y2" s="550"/>
      <c r="Z2" s="548"/>
      <c r="AA2" s="550"/>
      <c r="AB2" s="550"/>
      <c r="AC2" s="548"/>
      <c r="AD2" s="552"/>
      <c r="AE2" s="552"/>
      <c r="AF2" s="551"/>
      <c r="AG2" s="551"/>
      <c r="AH2" s="551"/>
      <c r="AI2" s="550"/>
      <c r="AJ2" s="550"/>
      <c r="AK2" s="551"/>
      <c r="AL2" s="550"/>
      <c r="AM2" s="550"/>
      <c r="AN2" s="550"/>
      <c r="AO2" s="550" t="s">
        <v>80</v>
      </c>
      <c r="AP2" s="550"/>
      <c r="AQ2" s="550"/>
      <c r="AR2" s="550"/>
      <c r="AS2" s="550"/>
      <c r="AT2" s="550"/>
      <c r="AU2" s="550"/>
      <c r="AV2" s="550"/>
      <c r="AW2" s="550" t="s">
        <v>80</v>
      </c>
      <c r="AX2" s="550"/>
      <c r="AY2" s="550"/>
      <c r="AZ2" s="550"/>
      <c r="BA2" s="550"/>
      <c r="BB2" s="868"/>
      <c r="BC2" s="550"/>
      <c r="BD2" s="550"/>
      <c r="BE2" s="553"/>
      <c r="BF2" s="550" t="s">
        <v>81</v>
      </c>
      <c r="BG2" s="550"/>
      <c r="BH2" s="550"/>
      <c r="BI2" s="553"/>
      <c r="BJ2" s="553"/>
      <c r="BK2" s="553"/>
      <c r="BL2" s="553"/>
      <c r="BM2" s="553"/>
      <c r="BN2" s="553"/>
    </row>
    <row r="3" spans="1:68" ht="14.25" customHeight="1">
      <c r="A3" s="552"/>
      <c r="B3" s="557"/>
      <c r="C3" s="550" t="s">
        <v>81</v>
      </c>
      <c r="D3" s="550" t="s">
        <v>396</v>
      </c>
      <c r="E3" s="548"/>
      <c r="F3" s="551"/>
      <c r="G3" s="551"/>
      <c r="H3" s="551"/>
      <c r="I3" s="551"/>
      <c r="J3" s="551"/>
      <c r="K3" s="551"/>
      <c r="L3" s="551"/>
      <c r="M3" s="558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0" t="s">
        <v>81</v>
      </c>
      <c r="Y3" s="550"/>
      <c r="Z3" s="548"/>
      <c r="AA3" s="551"/>
      <c r="AB3" s="551"/>
      <c r="AC3" s="548"/>
      <c r="AD3" s="551"/>
      <c r="AE3" s="552"/>
      <c r="AF3" s="551"/>
      <c r="AG3" s="551"/>
      <c r="AH3" s="551"/>
      <c r="AI3" s="551"/>
      <c r="AJ3" s="549"/>
      <c r="AK3" s="559" t="s">
        <v>82</v>
      </c>
      <c r="AL3" s="551"/>
      <c r="AM3" s="551"/>
      <c r="AN3" s="551"/>
      <c r="AO3" s="550" t="s">
        <v>81</v>
      </c>
      <c r="AP3" s="550"/>
      <c r="AQ3" s="550"/>
      <c r="AR3" s="559" t="s">
        <v>82</v>
      </c>
      <c r="AS3" s="559"/>
      <c r="AT3" s="550"/>
      <c r="AU3" s="550"/>
      <c r="AV3" s="550"/>
      <c r="AW3" s="550" t="s">
        <v>81</v>
      </c>
      <c r="AX3" s="550"/>
      <c r="AY3" s="550"/>
      <c r="AZ3" s="549"/>
      <c r="BA3" s="549"/>
      <c r="BB3" s="869"/>
      <c r="BC3" s="560"/>
      <c r="BD3" s="550"/>
      <c r="BE3" s="553"/>
      <c r="BF3" s="561"/>
      <c r="BG3" s="553"/>
      <c r="BH3" s="553"/>
      <c r="BI3" s="553"/>
      <c r="BJ3" s="553"/>
      <c r="BK3" s="560" t="s">
        <v>82</v>
      </c>
      <c r="BL3" s="553"/>
      <c r="BM3" s="553"/>
      <c r="BN3" s="553"/>
    </row>
    <row r="4" spans="1:68" ht="32.25" customHeight="1">
      <c r="A4" s="1590" t="s">
        <v>83</v>
      </c>
      <c r="B4" s="1590" t="s">
        <v>2</v>
      </c>
      <c r="C4" s="1574" t="s">
        <v>84</v>
      </c>
      <c r="D4" s="1589"/>
      <c r="E4" s="1589"/>
      <c r="F4" s="1589"/>
      <c r="G4" s="1589"/>
      <c r="H4" s="1589"/>
      <c r="I4" s="1589"/>
      <c r="J4" s="1589"/>
      <c r="K4" s="1589"/>
      <c r="L4" s="1589"/>
      <c r="M4" s="1589"/>
      <c r="N4" s="1589"/>
      <c r="O4" s="1589"/>
      <c r="P4" s="1589"/>
      <c r="Q4" s="1589"/>
      <c r="R4" s="1589"/>
      <c r="S4" s="1589"/>
      <c r="T4" s="1589"/>
      <c r="U4" s="1589"/>
      <c r="V4" s="1589"/>
      <c r="W4" s="1589"/>
      <c r="X4" s="1589"/>
      <c r="Y4" s="1589"/>
      <c r="Z4" s="1575"/>
      <c r="AA4" s="1574" t="str">
        <f>UPPER(C4)</f>
        <v xml:space="preserve">                                         SECTOR-WISE BIFURCATION OF PRIORITY SECTOR ADVANCES</v>
      </c>
      <c r="AB4" s="1589"/>
      <c r="AC4" s="1589"/>
      <c r="AD4" s="1589"/>
      <c r="AE4" s="1589"/>
      <c r="AF4" s="1589"/>
      <c r="AG4" s="1589"/>
      <c r="AH4" s="1589"/>
      <c r="AI4" s="1589"/>
      <c r="AJ4" s="1589"/>
      <c r="AK4" s="1589"/>
      <c r="AL4" s="1575"/>
      <c r="AM4" s="562"/>
      <c r="AN4" s="562"/>
      <c r="AO4" s="1574" t="s">
        <v>85</v>
      </c>
      <c r="AP4" s="1589"/>
      <c r="AQ4" s="1589"/>
      <c r="AR4" s="1589"/>
      <c r="AS4" s="1589"/>
      <c r="AT4" s="1589"/>
      <c r="AU4" s="1589"/>
      <c r="AV4" s="1589"/>
      <c r="AW4" s="1589"/>
      <c r="AX4" s="1589"/>
      <c r="AY4" s="1589"/>
      <c r="AZ4" s="1589"/>
      <c r="BA4" s="1574"/>
      <c r="BB4" s="1575"/>
      <c r="BC4" s="1595" t="s">
        <v>86</v>
      </c>
      <c r="BD4" s="1594"/>
      <c r="BE4" s="563"/>
      <c r="BF4" s="563"/>
      <c r="BG4" s="563"/>
      <c r="BH4" s="563"/>
      <c r="BI4" s="564"/>
      <c r="BJ4" s="565"/>
      <c r="BL4" s="565"/>
      <c r="BM4" s="565"/>
      <c r="BN4" s="565"/>
      <c r="BO4" s="566"/>
    </row>
    <row r="5" spans="1:68" ht="47.25" customHeight="1">
      <c r="A5" s="1591"/>
      <c r="B5" s="1591"/>
      <c r="C5" s="1576" t="s">
        <v>87</v>
      </c>
      <c r="D5" s="1577"/>
      <c r="E5" s="1576" t="s">
        <v>88</v>
      </c>
      <c r="F5" s="1577"/>
      <c r="G5" s="1576" t="s">
        <v>89</v>
      </c>
      <c r="H5" s="1577"/>
      <c r="I5" s="1576" t="s">
        <v>90</v>
      </c>
      <c r="J5" s="1577"/>
      <c r="K5" s="1576" t="s">
        <v>91</v>
      </c>
      <c r="L5" s="1577"/>
      <c r="M5" s="1576" t="s">
        <v>92</v>
      </c>
      <c r="N5" s="1577"/>
      <c r="O5" s="1576" t="s">
        <v>93</v>
      </c>
      <c r="P5" s="1577"/>
      <c r="Q5" s="1576" t="s">
        <v>94</v>
      </c>
      <c r="R5" s="1577"/>
      <c r="S5" s="1576" t="s">
        <v>95</v>
      </c>
      <c r="T5" s="1577"/>
      <c r="U5" s="1576" t="s">
        <v>96</v>
      </c>
      <c r="V5" s="1577"/>
      <c r="W5" s="1576" t="s">
        <v>97</v>
      </c>
      <c r="X5" s="1577"/>
      <c r="Y5" s="1576" t="s">
        <v>98</v>
      </c>
      <c r="Z5" s="1577"/>
      <c r="AA5" s="1583" t="s">
        <v>99</v>
      </c>
      <c r="AB5" s="1584"/>
      <c r="AC5" s="1583" t="s">
        <v>100</v>
      </c>
      <c r="AD5" s="1584"/>
      <c r="AE5" s="1583" t="s">
        <v>101</v>
      </c>
      <c r="AF5" s="1584"/>
      <c r="AG5" s="1583" t="s">
        <v>102</v>
      </c>
      <c r="AH5" s="1584"/>
      <c r="AI5" s="1583" t="s">
        <v>103</v>
      </c>
      <c r="AJ5" s="1584"/>
      <c r="AK5" s="1583" t="s">
        <v>104</v>
      </c>
      <c r="AL5" s="1584"/>
      <c r="AM5" s="1583" t="s">
        <v>105</v>
      </c>
      <c r="AN5" s="1584"/>
      <c r="AO5" s="1593" t="s">
        <v>106</v>
      </c>
      <c r="AP5" s="1594"/>
      <c r="AQ5" s="1583" t="s">
        <v>99</v>
      </c>
      <c r="AR5" s="1584"/>
      <c r="AS5" s="1583" t="s">
        <v>100</v>
      </c>
      <c r="AT5" s="1584"/>
      <c r="AU5" s="1583" t="s">
        <v>107</v>
      </c>
      <c r="AV5" s="1584"/>
      <c r="AW5" s="1583" t="s">
        <v>103</v>
      </c>
      <c r="AX5" s="1584"/>
      <c r="AY5" s="1583" t="s">
        <v>108</v>
      </c>
      <c r="AZ5" s="1584"/>
      <c r="BA5" s="1595" t="s">
        <v>109</v>
      </c>
      <c r="BB5" s="1594"/>
      <c r="BC5" s="1595" t="s">
        <v>110</v>
      </c>
      <c r="BD5" s="1594"/>
      <c r="BE5" s="567"/>
      <c r="BF5" s="1585" t="s">
        <v>111</v>
      </c>
      <c r="BG5" s="1586"/>
      <c r="BH5" s="1585" t="s">
        <v>112</v>
      </c>
      <c r="BI5" s="1586"/>
      <c r="BJ5" s="1578" t="s">
        <v>113</v>
      </c>
      <c r="BK5" s="1579"/>
      <c r="BL5" s="1579"/>
      <c r="BM5" s="1580"/>
      <c r="BN5" s="567"/>
      <c r="BO5" s="568" t="s">
        <v>114</v>
      </c>
    </row>
    <row r="6" spans="1:68" s="555" customFormat="1" ht="15.75" customHeight="1">
      <c r="A6" s="1592"/>
      <c r="B6" s="1592"/>
      <c r="C6" s="569" t="s">
        <v>115</v>
      </c>
      <c r="D6" s="570" t="s">
        <v>116</v>
      </c>
      <c r="E6" s="571" t="s">
        <v>115</v>
      </c>
      <c r="F6" s="570" t="s">
        <v>116</v>
      </c>
      <c r="G6" s="569" t="s">
        <v>115</v>
      </c>
      <c r="H6" s="570" t="s">
        <v>116</v>
      </c>
      <c r="I6" s="569" t="s">
        <v>115</v>
      </c>
      <c r="J6" s="570" t="s">
        <v>116</v>
      </c>
      <c r="K6" s="569" t="s">
        <v>115</v>
      </c>
      <c r="L6" s="570" t="s">
        <v>116</v>
      </c>
      <c r="M6" s="569" t="s">
        <v>115</v>
      </c>
      <c r="N6" s="570" t="s">
        <v>116</v>
      </c>
      <c r="O6" s="569" t="s">
        <v>115</v>
      </c>
      <c r="P6" s="570" t="s">
        <v>116</v>
      </c>
      <c r="Q6" s="569" t="s">
        <v>115</v>
      </c>
      <c r="R6" s="570" t="s">
        <v>116</v>
      </c>
      <c r="S6" s="569" t="s">
        <v>115</v>
      </c>
      <c r="T6" s="570" t="s">
        <v>116</v>
      </c>
      <c r="U6" s="569" t="s">
        <v>115</v>
      </c>
      <c r="V6" s="570" t="s">
        <v>116</v>
      </c>
      <c r="W6" s="569" t="s">
        <v>115</v>
      </c>
      <c r="X6" s="570" t="s">
        <v>116</v>
      </c>
      <c r="Y6" s="569" t="s">
        <v>115</v>
      </c>
      <c r="Z6" s="570" t="s">
        <v>117</v>
      </c>
      <c r="AA6" s="569" t="s">
        <v>115</v>
      </c>
      <c r="AB6" s="570" t="s">
        <v>116</v>
      </c>
      <c r="AC6" s="569" t="s">
        <v>115</v>
      </c>
      <c r="AD6" s="570" t="s">
        <v>116</v>
      </c>
      <c r="AE6" s="569" t="s">
        <v>115</v>
      </c>
      <c r="AF6" s="570" t="s">
        <v>116</v>
      </c>
      <c r="AG6" s="569" t="s">
        <v>115</v>
      </c>
      <c r="AH6" s="570" t="s">
        <v>116</v>
      </c>
      <c r="AI6" s="569" t="s">
        <v>115</v>
      </c>
      <c r="AJ6" s="570" t="s">
        <v>116</v>
      </c>
      <c r="AK6" s="570" t="s">
        <v>115</v>
      </c>
      <c r="AL6" s="570" t="s">
        <v>116</v>
      </c>
      <c r="AM6" s="570" t="s">
        <v>115</v>
      </c>
      <c r="AN6" s="570" t="s">
        <v>116</v>
      </c>
      <c r="AO6" s="571" t="s">
        <v>115</v>
      </c>
      <c r="AP6" s="570" t="s">
        <v>116</v>
      </c>
      <c r="AQ6" s="571" t="s">
        <v>115</v>
      </c>
      <c r="AR6" s="570" t="s">
        <v>116</v>
      </c>
      <c r="AS6" s="571" t="s">
        <v>115</v>
      </c>
      <c r="AT6" s="572" t="s">
        <v>116</v>
      </c>
      <c r="AU6" s="571" t="s">
        <v>115</v>
      </c>
      <c r="AV6" s="569" t="s">
        <v>116</v>
      </c>
      <c r="AW6" s="570" t="s">
        <v>115</v>
      </c>
      <c r="AX6" s="571" t="s">
        <v>116</v>
      </c>
      <c r="AY6" s="570" t="s">
        <v>115</v>
      </c>
      <c r="AZ6" s="571" t="s">
        <v>116</v>
      </c>
      <c r="BA6" s="570" t="s">
        <v>115</v>
      </c>
      <c r="BB6" s="571" t="s">
        <v>116</v>
      </c>
      <c r="BC6" s="570" t="s">
        <v>115</v>
      </c>
      <c r="BD6" s="573" t="s">
        <v>116</v>
      </c>
      <c r="BE6" s="574"/>
      <c r="BF6" s="1183" t="s">
        <v>115</v>
      </c>
      <c r="BG6" s="1184" t="s">
        <v>116</v>
      </c>
      <c r="BH6" s="1183" t="s">
        <v>115</v>
      </c>
      <c r="BI6" s="1184" t="s">
        <v>116</v>
      </c>
      <c r="BJ6" s="576" t="s">
        <v>115</v>
      </c>
      <c r="BK6" s="576" t="s">
        <v>116</v>
      </c>
      <c r="BL6" s="575" t="s">
        <v>115</v>
      </c>
      <c r="BM6" s="576" t="s">
        <v>116</v>
      </c>
      <c r="BN6" s="574"/>
      <c r="BO6" s="577" t="s">
        <v>117</v>
      </c>
      <c r="BP6" s="554"/>
    </row>
    <row r="7" spans="1:68" s="555" customFormat="1" ht="15.75" customHeight="1">
      <c r="A7" s="578"/>
      <c r="B7" s="572"/>
      <c r="C7" s="1574">
        <v>1</v>
      </c>
      <c r="D7" s="1575"/>
      <c r="E7" s="1574">
        <v>2</v>
      </c>
      <c r="F7" s="1575"/>
      <c r="G7" s="1574">
        <v>3</v>
      </c>
      <c r="H7" s="1575"/>
      <c r="I7" s="1574" t="s">
        <v>118</v>
      </c>
      <c r="J7" s="1575"/>
      <c r="K7" s="1574">
        <v>5</v>
      </c>
      <c r="L7" s="1575"/>
      <c r="M7" s="1574">
        <v>6</v>
      </c>
      <c r="N7" s="1575"/>
      <c r="O7" s="1574">
        <v>7</v>
      </c>
      <c r="P7" s="1575"/>
      <c r="Q7" s="1574">
        <v>8</v>
      </c>
      <c r="R7" s="1575"/>
      <c r="S7" s="1574">
        <v>9</v>
      </c>
      <c r="T7" s="1575"/>
      <c r="U7" s="1574">
        <v>10</v>
      </c>
      <c r="V7" s="1575"/>
      <c r="W7" s="1574" t="s">
        <v>119</v>
      </c>
      <c r="X7" s="1575"/>
      <c r="Y7" s="1574">
        <v>12</v>
      </c>
      <c r="Z7" s="1575"/>
      <c r="AA7" s="1574">
        <v>13</v>
      </c>
      <c r="AB7" s="1575"/>
      <c r="AC7" s="1574">
        <v>14</v>
      </c>
      <c r="AD7" s="1575"/>
      <c r="AE7" s="1574">
        <v>15</v>
      </c>
      <c r="AF7" s="1575"/>
      <c r="AG7" s="1574">
        <v>16</v>
      </c>
      <c r="AH7" s="1575"/>
      <c r="AI7" s="1574">
        <v>17</v>
      </c>
      <c r="AJ7" s="1575"/>
      <c r="AK7" s="1574" t="s">
        <v>120</v>
      </c>
      <c r="AL7" s="1575"/>
      <c r="AM7" s="1574">
        <v>19</v>
      </c>
      <c r="AN7" s="1575"/>
      <c r="AO7" s="1574">
        <v>20</v>
      </c>
      <c r="AP7" s="1575"/>
      <c r="AQ7" s="1574">
        <v>21</v>
      </c>
      <c r="AR7" s="1575"/>
      <c r="AS7" s="1574">
        <v>22</v>
      </c>
      <c r="AT7" s="1575"/>
      <c r="AU7" s="1574">
        <v>23</v>
      </c>
      <c r="AV7" s="1575"/>
      <c r="AW7" s="1574">
        <v>24</v>
      </c>
      <c r="AX7" s="1575"/>
      <c r="AY7" s="1574" t="s">
        <v>121</v>
      </c>
      <c r="AZ7" s="1575"/>
      <c r="BA7" s="1574" t="s">
        <v>122</v>
      </c>
      <c r="BB7" s="1575"/>
      <c r="BC7" s="579"/>
      <c r="BD7" s="580"/>
      <c r="BE7" s="581"/>
      <c r="BF7" s="1185"/>
      <c r="BG7" s="1185"/>
      <c r="BH7" s="1185"/>
      <c r="BI7" s="1185"/>
      <c r="BJ7" s="582"/>
      <c r="BK7" s="582"/>
      <c r="BL7" s="582"/>
      <c r="BM7" s="582"/>
      <c r="BN7" s="574"/>
      <c r="BO7" s="583"/>
      <c r="BP7" s="554"/>
    </row>
    <row r="8" spans="1:68" ht="14.25" customHeight="1" thickBot="1">
      <c r="A8" s="584" t="s">
        <v>123</v>
      </c>
      <c r="B8" s="585" t="s">
        <v>22</v>
      </c>
      <c r="C8" s="586"/>
      <c r="D8" s="587"/>
      <c r="E8" s="588"/>
      <c r="F8" s="587"/>
      <c r="G8" s="589"/>
      <c r="H8" s="589"/>
      <c r="I8" s="590"/>
      <c r="J8" s="589"/>
      <c r="K8" s="590"/>
      <c r="L8" s="589"/>
      <c r="M8" s="549"/>
      <c r="N8" s="591"/>
      <c r="O8" s="549"/>
      <c r="P8" s="591"/>
      <c r="Q8" s="549"/>
      <c r="R8" s="591"/>
      <c r="S8" s="549"/>
      <c r="T8" s="591"/>
      <c r="U8" s="549"/>
      <c r="V8" s="591"/>
      <c r="W8" s="549"/>
      <c r="X8" s="591"/>
      <c r="Y8" s="592"/>
      <c r="Z8" s="593"/>
      <c r="AA8" s="592"/>
      <c r="AB8" s="594"/>
      <c r="AC8" s="595"/>
      <c r="AD8" s="594"/>
      <c r="AE8" s="595"/>
      <c r="AF8" s="594"/>
      <c r="AG8" s="549"/>
      <c r="AH8" s="594"/>
      <c r="AI8" s="549"/>
      <c r="AJ8" s="593"/>
      <c r="AK8" s="591"/>
      <c r="AL8" s="596"/>
      <c r="AM8" s="591"/>
      <c r="AN8" s="596"/>
      <c r="AO8" s="587"/>
      <c r="AP8" s="597"/>
      <c r="AQ8" s="598"/>
      <c r="AR8" s="594"/>
      <c r="AS8" s="598"/>
      <c r="AT8" s="599"/>
      <c r="AU8" s="594"/>
      <c r="AV8" s="598"/>
      <c r="AW8" s="594"/>
      <c r="AX8" s="598"/>
      <c r="AY8" s="594"/>
      <c r="AZ8" s="598"/>
      <c r="BA8" s="594"/>
      <c r="BB8" s="598"/>
      <c r="BC8" s="587"/>
      <c r="BD8" s="597"/>
      <c r="BE8" s="600"/>
      <c r="BF8" s="1186"/>
      <c r="BG8" s="1186"/>
      <c r="BH8" s="1186"/>
      <c r="BI8" s="1187"/>
      <c r="BJ8" s="1581" t="s">
        <v>124</v>
      </c>
      <c r="BK8" s="1582"/>
      <c r="BL8" s="1581" t="s">
        <v>125</v>
      </c>
      <c r="BM8" s="1582"/>
      <c r="BN8" s="600"/>
      <c r="BO8" s="601"/>
    </row>
    <row r="9" spans="1:68" ht="18.75" thickBot="1">
      <c r="A9" s="602">
        <v>1</v>
      </c>
      <c r="B9" s="603" t="s">
        <v>23</v>
      </c>
      <c r="C9" s="604">
        <v>21213</v>
      </c>
      <c r="D9" s="605">
        <v>179</v>
      </c>
      <c r="E9" s="606">
        <v>1986</v>
      </c>
      <c r="F9" s="607">
        <v>12</v>
      </c>
      <c r="G9" s="608">
        <v>112</v>
      </c>
      <c r="H9" s="609">
        <v>3</v>
      </c>
      <c r="I9" s="608">
        <f>C9+E9+G9</f>
        <v>23311</v>
      </c>
      <c r="J9" s="607">
        <f>D9+F9+H9</f>
        <v>194</v>
      </c>
      <c r="K9" s="608">
        <v>18995</v>
      </c>
      <c r="L9" s="607">
        <v>151</v>
      </c>
      <c r="M9" s="610">
        <v>11883</v>
      </c>
      <c r="N9" s="611">
        <v>428</v>
      </c>
      <c r="O9" s="610">
        <v>4085</v>
      </c>
      <c r="P9" s="611">
        <v>73</v>
      </c>
      <c r="Q9" s="610">
        <v>137</v>
      </c>
      <c r="R9" s="611">
        <v>191</v>
      </c>
      <c r="S9" s="610">
        <v>0</v>
      </c>
      <c r="T9" s="611">
        <v>0</v>
      </c>
      <c r="U9" s="610">
        <v>0</v>
      </c>
      <c r="V9" s="611">
        <v>0</v>
      </c>
      <c r="W9" s="612">
        <f>M9+O9+Q9+S9+U9</f>
        <v>16105</v>
      </c>
      <c r="X9" s="611">
        <f>N9+P9+R9+T9+V9</f>
        <v>692</v>
      </c>
      <c r="Y9" s="612">
        <v>0</v>
      </c>
      <c r="Z9" s="611">
        <v>0</v>
      </c>
      <c r="AA9" s="613">
        <v>1217</v>
      </c>
      <c r="AB9" s="611">
        <v>51</v>
      </c>
      <c r="AC9" s="612">
        <v>12282</v>
      </c>
      <c r="AD9" s="611">
        <v>875</v>
      </c>
      <c r="AE9" s="612">
        <v>0</v>
      </c>
      <c r="AF9" s="611">
        <v>0</v>
      </c>
      <c r="AG9" s="610">
        <v>0</v>
      </c>
      <c r="AH9" s="611">
        <v>0</v>
      </c>
      <c r="AI9" s="610">
        <v>0</v>
      </c>
      <c r="AJ9" s="614">
        <v>0</v>
      </c>
      <c r="AK9" s="615">
        <f>I9+W9+Y9+AA9+AC9+AE9+AG9+AI9</f>
        <v>52915</v>
      </c>
      <c r="AL9" s="607">
        <f>J9+X9+Z9+AB9+AD9+AF9+AH9+AJ9</f>
        <v>1812</v>
      </c>
      <c r="AM9" s="615">
        <v>25012</v>
      </c>
      <c r="AN9" s="607">
        <v>284.2</v>
      </c>
      <c r="AO9" s="616">
        <v>0</v>
      </c>
      <c r="AP9" s="607">
        <v>0</v>
      </c>
      <c r="AQ9" s="610">
        <v>81</v>
      </c>
      <c r="AR9" s="611">
        <v>12</v>
      </c>
      <c r="AS9" s="610">
        <v>0</v>
      </c>
      <c r="AT9" s="614">
        <v>0</v>
      </c>
      <c r="AU9" s="617">
        <v>95476</v>
      </c>
      <c r="AV9" s="618">
        <v>4096</v>
      </c>
      <c r="AW9" s="619">
        <v>32650</v>
      </c>
      <c r="AX9" s="620">
        <v>3221.799</v>
      </c>
      <c r="AY9" s="621">
        <f>AO9+AQ9+AS9+AU9+AW9</f>
        <v>128207</v>
      </c>
      <c r="AZ9" s="622">
        <f>AP9+AR9+AT9+AV9+AX9</f>
        <v>7329.799</v>
      </c>
      <c r="BA9" s="619">
        <f>AK9+AY9</f>
        <v>181122</v>
      </c>
      <c r="BB9" s="620">
        <f>AL9+AZ9</f>
        <v>9141.7989999999991</v>
      </c>
      <c r="BC9" s="623">
        <v>0</v>
      </c>
      <c r="BD9" s="624">
        <v>0</v>
      </c>
      <c r="BE9" s="625">
        <f>BD9-AN9</f>
        <v>-284.2</v>
      </c>
      <c r="BF9" s="1200">
        <v>295</v>
      </c>
      <c r="BG9" s="1189">
        <v>0.82</v>
      </c>
      <c r="BH9" s="1188">
        <v>1235</v>
      </c>
      <c r="BI9" s="607">
        <v>265</v>
      </c>
      <c r="BJ9" s="628">
        <v>30348</v>
      </c>
      <c r="BK9" s="628">
        <v>204</v>
      </c>
      <c r="BL9" s="626"/>
      <c r="BM9" s="627"/>
      <c r="BN9" s="625"/>
      <c r="BO9" s="629">
        <f>'Deposits &amp; Advances'!K11</f>
        <v>9141.7999999999993</v>
      </c>
      <c r="BP9" s="630">
        <f>BO9-BB9</f>
        <v>1.0000000002037268E-3</v>
      </c>
    </row>
    <row r="10" spans="1:68" ht="18.75" thickBot="1">
      <c r="A10" s="631">
        <v>2</v>
      </c>
      <c r="B10" s="632" t="s">
        <v>26</v>
      </c>
      <c r="C10" s="604">
        <v>21740</v>
      </c>
      <c r="D10" s="605">
        <v>185.77</v>
      </c>
      <c r="E10" s="606">
        <v>27</v>
      </c>
      <c r="F10" s="609">
        <v>18.190000000000001</v>
      </c>
      <c r="G10" s="633">
        <v>86</v>
      </c>
      <c r="H10" s="634">
        <v>62.62</v>
      </c>
      <c r="I10" s="608">
        <f t="shared" ref="I10:I20" si="0">C10+E10+G10</f>
        <v>21853</v>
      </c>
      <c r="J10" s="607">
        <f t="shared" ref="J10:J20" si="1">D10+F10+H10</f>
        <v>266.58</v>
      </c>
      <c r="K10" s="635">
        <v>16401</v>
      </c>
      <c r="L10" s="609">
        <v>116.47</v>
      </c>
      <c r="M10" s="636">
        <v>14235</v>
      </c>
      <c r="N10" s="622">
        <v>385.51</v>
      </c>
      <c r="O10" s="636">
        <v>729</v>
      </c>
      <c r="P10" s="622">
        <v>191.67</v>
      </c>
      <c r="Q10" s="636">
        <v>35</v>
      </c>
      <c r="R10" s="622">
        <v>45.57</v>
      </c>
      <c r="S10" s="636">
        <v>306</v>
      </c>
      <c r="T10" s="622">
        <v>2.62</v>
      </c>
      <c r="U10" s="636">
        <v>0</v>
      </c>
      <c r="V10" s="622">
        <v>0</v>
      </c>
      <c r="W10" s="637">
        <f t="shared" ref="W10:W20" si="2">M10+O10+Q10+S10+U10</f>
        <v>15305</v>
      </c>
      <c r="X10" s="622">
        <f t="shared" ref="X10:X20" si="3">N10+P10+R10+T10+V10</f>
        <v>625.37</v>
      </c>
      <c r="Y10" s="637">
        <v>0</v>
      </c>
      <c r="Z10" s="622">
        <v>0</v>
      </c>
      <c r="AA10" s="638">
        <v>863</v>
      </c>
      <c r="AB10" s="622">
        <v>28.09</v>
      </c>
      <c r="AC10" s="637">
        <v>1360</v>
      </c>
      <c r="AD10" s="622">
        <v>86.93</v>
      </c>
      <c r="AE10" s="637">
        <v>0</v>
      </c>
      <c r="AF10" s="622">
        <v>0</v>
      </c>
      <c r="AG10" s="636">
        <v>5</v>
      </c>
      <c r="AH10" s="622">
        <v>0.14000000000000001</v>
      </c>
      <c r="AI10" s="636">
        <v>379</v>
      </c>
      <c r="AJ10" s="639">
        <v>1.04</v>
      </c>
      <c r="AK10" s="640">
        <f t="shared" ref="AK10:AK20" si="4">I10+W10+Y10+AA10+AC10+AE10+AG10+AI10</f>
        <v>39765</v>
      </c>
      <c r="AL10" s="634">
        <f t="shared" ref="AL10:AL20" si="5">J10+X10+Z10+AB10+AD10+AF10+AH10+AJ10</f>
        <v>1008.15</v>
      </c>
      <c r="AM10" s="640">
        <v>27397</v>
      </c>
      <c r="AN10" s="634">
        <v>268.57</v>
      </c>
      <c r="AO10" s="641">
        <v>0</v>
      </c>
      <c r="AP10" s="609">
        <v>0</v>
      </c>
      <c r="AQ10" s="636">
        <v>4</v>
      </c>
      <c r="AR10" s="622">
        <v>4.22</v>
      </c>
      <c r="AS10" s="636">
        <v>1551</v>
      </c>
      <c r="AT10" s="639">
        <v>192.59</v>
      </c>
      <c r="AU10" s="621">
        <v>12568</v>
      </c>
      <c r="AV10" s="642">
        <v>330.87</v>
      </c>
      <c r="AW10" s="621">
        <v>4555</v>
      </c>
      <c r="AX10" s="642">
        <f>88.93+576</f>
        <v>664.93000000000006</v>
      </c>
      <c r="AY10" s="621">
        <f t="shared" ref="AY10:AY20" si="6">AO10+AQ10+AS10+AU10+AW10</f>
        <v>18678</v>
      </c>
      <c r="AZ10" s="622">
        <f t="shared" ref="AZ10:AZ20" si="7">AP10+AR10+AT10+AV10+AX10</f>
        <v>1192.6100000000001</v>
      </c>
      <c r="BA10" s="619">
        <f t="shared" ref="BA10:BA20" si="8">AK10+AY10</f>
        <v>58443</v>
      </c>
      <c r="BB10" s="620">
        <f t="shared" ref="BB10:BB20" si="9">AL10+AZ10</f>
        <v>2200.7600000000002</v>
      </c>
      <c r="BC10" s="640">
        <v>0</v>
      </c>
      <c r="BD10" s="643">
        <v>0</v>
      </c>
      <c r="BE10" s="625">
        <f t="shared" ref="BE10:BE31" si="10">BD10-AN10</f>
        <v>-268.57</v>
      </c>
      <c r="BF10" s="1201">
        <v>0</v>
      </c>
      <c r="BG10" s="1191">
        <v>0</v>
      </c>
      <c r="BH10" s="1192">
        <v>8272</v>
      </c>
      <c r="BI10" s="634">
        <v>186.25</v>
      </c>
      <c r="BJ10" s="644">
        <v>13872</v>
      </c>
      <c r="BK10" s="644">
        <v>243.36</v>
      </c>
      <c r="BL10" s="645"/>
      <c r="BM10" s="646"/>
      <c r="BN10" s="625"/>
      <c r="BO10" s="647">
        <f>'Deposits &amp; Advances'!K14</f>
        <v>2200.7600000000002</v>
      </c>
      <c r="BP10" s="630">
        <f t="shared" ref="BP10:BP55" si="11">BO10-BB10</f>
        <v>0</v>
      </c>
    </row>
    <row r="11" spans="1:68" ht="18.75" thickBot="1">
      <c r="A11" s="602">
        <v>3</v>
      </c>
      <c r="B11" s="632" t="s">
        <v>27</v>
      </c>
      <c r="C11" s="604">
        <v>184</v>
      </c>
      <c r="D11" s="605">
        <v>1.85</v>
      </c>
      <c r="E11" s="606">
        <v>0</v>
      </c>
      <c r="F11" s="609">
        <v>0</v>
      </c>
      <c r="G11" s="633">
        <v>208</v>
      </c>
      <c r="H11" s="634">
        <v>9.32</v>
      </c>
      <c r="I11" s="608">
        <f t="shared" si="0"/>
        <v>392</v>
      </c>
      <c r="J11" s="607">
        <f t="shared" si="1"/>
        <v>11.17</v>
      </c>
      <c r="K11" s="635">
        <v>184</v>
      </c>
      <c r="L11" s="609">
        <v>1.85</v>
      </c>
      <c r="M11" s="636">
        <v>1415</v>
      </c>
      <c r="N11" s="622">
        <v>65.849999999999994</v>
      </c>
      <c r="O11" s="636">
        <v>1097</v>
      </c>
      <c r="P11" s="622">
        <v>57.94</v>
      </c>
      <c r="Q11" s="636">
        <v>0</v>
      </c>
      <c r="R11" s="622">
        <v>0</v>
      </c>
      <c r="S11" s="636">
        <v>0</v>
      </c>
      <c r="T11" s="622">
        <v>0</v>
      </c>
      <c r="U11" s="636">
        <v>0</v>
      </c>
      <c r="V11" s="622">
        <v>0</v>
      </c>
      <c r="W11" s="637">
        <f t="shared" si="2"/>
        <v>2512</v>
      </c>
      <c r="X11" s="622">
        <f t="shared" si="3"/>
        <v>123.78999999999999</v>
      </c>
      <c r="Y11" s="637">
        <v>0</v>
      </c>
      <c r="Z11" s="622">
        <v>0</v>
      </c>
      <c r="AA11" s="638">
        <v>63</v>
      </c>
      <c r="AB11" s="622">
        <v>1.82</v>
      </c>
      <c r="AC11" s="637">
        <v>320</v>
      </c>
      <c r="AD11" s="622">
        <v>34.47</v>
      </c>
      <c r="AE11" s="637">
        <v>0</v>
      </c>
      <c r="AF11" s="622">
        <v>0</v>
      </c>
      <c r="AG11" s="636">
        <v>0</v>
      </c>
      <c r="AH11" s="622">
        <v>0</v>
      </c>
      <c r="AI11" s="636">
        <v>0</v>
      </c>
      <c r="AJ11" s="639">
        <v>0</v>
      </c>
      <c r="AK11" s="640">
        <f t="shared" si="4"/>
        <v>3287</v>
      </c>
      <c r="AL11" s="634">
        <f t="shared" si="5"/>
        <v>171.24999999999997</v>
      </c>
      <c r="AM11" s="640">
        <v>307</v>
      </c>
      <c r="AN11" s="634">
        <v>12.25</v>
      </c>
      <c r="AO11" s="641">
        <v>0</v>
      </c>
      <c r="AP11" s="609">
        <v>0</v>
      </c>
      <c r="AQ11" s="636">
        <v>0</v>
      </c>
      <c r="AR11" s="622">
        <v>0</v>
      </c>
      <c r="AS11" s="636">
        <v>77</v>
      </c>
      <c r="AT11" s="639">
        <v>17.059999999999999</v>
      </c>
      <c r="AU11" s="621">
        <v>0</v>
      </c>
      <c r="AV11" s="642">
        <v>0</v>
      </c>
      <c r="AW11" s="621">
        <v>859</v>
      </c>
      <c r="AX11" s="642">
        <v>53.3</v>
      </c>
      <c r="AY11" s="621">
        <f t="shared" si="6"/>
        <v>936</v>
      </c>
      <c r="AZ11" s="622">
        <f t="shared" si="7"/>
        <v>70.36</v>
      </c>
      <c r="BA11" s="619">
        <f t="shared" si="8"/>
        <v>4223</v>
      </c>
      <c r="BB11" s="620">
        <f t="shared" si="9"/>
        <v>241.60999999999996</v>
      </c>
      <c r="BC11" s="640">
        <v>0</v>
      </c>
      <c r="BD11" s="643">
        <v>0</v>
      </c>
      <c r="BE11" s="625">
        <f t="shared" si="10"/>
        <v>-12.25</v>
      </c>
      <c r="BF11" s="788">
        <v>16</v>
      </c>
      <c r="BG11" s="643">
        <v>1.1499999999999999</v>
      </c>
      <c r="BH11" s="1192">
        <v>225</v>
      </c>
      <c r="BI11" s="634">
        <v>5.49</v>
      </c>
      <c r="BJ11" s="644">
        <v>1815</v>
      </c>
      <c r="BK11" s="644">
        <v>87.45</v>
      </c>
      <c r="BL11" s="645"/>
      <c r="BM11" s="646"/>
      <c r="BN11" s="625"/>
      <c r="BO11" s="647">
        <f>'Deposits &amp; Advances'!K15</f>
        <v>241.61</v>
      </c>
      <c r="BP11" s="630">
        <f t="shared" si="11"/>
        <v>0</v>
      </c>
    </row>
    <row r="12" spans="1:68" ht="18.75" thickBot="1">
      <c r="A12" s="631">
        <v>4</v>
      </c>
      <c r="B12" s="632" t="s">
        <v>28</v>
      </c>
      <c r="C12" s="604">
        <v>1329</v>
      </c>
      <c r="D12" s="605">
        <v>17.170000000000002</v>
      </c>
      <c r="E12" s="606">
        <v>3</v>
      </c>
      <c r="F12" s="609">
        <v>0.03</v>
      </c>
      <c r="G12" s="633">
        <v>26</v>
      </c>
      <c r="H12" s="634">
        <v>12.79</v>
      </c>
      <c r="I12" s="608">
        <f t="shared" si="0"/>
        <v>1358</v>
      </c>
      <c r="J12" s="607">
        <f t="shared" si="1"/>
        <v>29.990000000000002</v>
      </c>
      <c r="K12" s="635">
        <v>694</v>
      </c>
      <c r="L12" s="609">
        <v>10.99</v>
      </c>
      <c r="M12" s="636">
        <v>1213</v>
      </c>
      <c r="N12" s="622">
        <v>35.15</v>
      </c>
      <c r="O12" s="636">
        <v>122</v>
      </c>
      <c r="P12" s="622">
        <v>24.48</v>
      </c>
      <c r="Q12" s="636">
        <v>20</v>
      </c>
      <c r="R12" s="622">
        <v>0.11</v>
      </c>
      <c r="S12" s="636">
        <v>183</v>
      </c>
      <c r="T12" s="622">
        <v>2.61</v>
      </c>
      <c r="U12" s="636">
        <v>11</v>
      </c>
      <c r="V12" s="622">
        <v>4.74</v>
      </c>
      <c r="W12" s="637">
        <f t="shared" si="2"/>
        <v>1549</v>
      </c>
      <c r="X12" s="622">
        <f t="shared" si="3"/>
        <v>67.089999999999989</v>
      </c>
      <c r="Y12" s="637">
        <v>0</v>
      </c>
      <c r="Z12" s="622">
        <v>0</v>
      </c>
      <c r="AA12" s="638">
        <v>48</v>
      </c>
      <c r="AB12" s="622">
        <v>1.65</v>
      </c>
      <c r="AC12" s="637">
        <v>145</v>
      </c>
      <c r="AD12" s="622">
        <v>11.29</v>
      </c>
      <c r="AE12" s="637">
        <v>0</v>
      </c>
      <c r="AF12" s="622">
        <v>0</v>
      </c>
      <c r="AG12" s="636">
        <v>0</v>
      </c>
      <c r="AH12" s="622">
        <v>0</v>
      </c>
      <c r="AI12" s="636">
        <v>4</v>
      </c>
      <c r="AJ12" s="639">
        <v>0.01</v>
      </c>
      <c r="AK12" s="640">
        <f t="shared" si="4"/>
        <v>3104</v>
      </c>
      <c r="AL12" s="634">
        <f t="shared" si="5"/>
        <v>110.02999999999999</v>
      </c>
      <c r="AM12" s="640">
        <v>0</v>
      </c>
      <c r="AN12" s="634">
        <v>0</v>
      </c>
      <c r="AO12" s="641">
        <v>0</v>
      </c>
      <c r="AP12" s="609">
        <v>0</v>
      </c>
      <c r="AQ12" s="636">
        <v>5</v>
      </c>
      <c r="AR12" s="622">
        <v>0.74</v>
      </c>
      <c r="AS12" s="636">
        <v>58</v>
      </c>
      <c r="AT12" s="639">
        <v>8.93</v>
      </c>
      <c r="AU12" s="621">
        <v>1240</v>
      </c>
      <c r="AV12" s="642">
        <v>33.299999999999997</v>
      </c>
      <c r="AW12" s="648">
        <v>592</v>
      </c>
      <c r="AX12" s="649">
        <v>22.14</v>
      </c>
      <c r="AY12" s="621">
        <f t="shared" si="6"/>
        <v>1895</v>
      </c>
      <c r="AZ12" s="622">
        <f t="shared" si="7"/>
        <v>65.11</v>
      </c>
      <c r="BA12" s="619">
        <f t="shared" si="8"/>
        <v>4999</v>
      </c>
      <c r="BB12" s="620">
        <f t="shared" si="9"/>
        <v>175.14</v>
      </c>
      <c r="BC12" s="650">
        <v>0</v>
      </c>
      <c r="BD12" s="651">
        <v>0</v>
      </c>
      <c r="BE12" s="625">
        <f t="shared" si="10"/>
        <v>0</v>
      </c>
      <c r="BF12" s="1200">
        <v>0</v>
      </c>
      <c r="BG12" s="1191">
        <v>0</v>
      </c>
      <c r="BH12" s="1192">
        <v>634</v>
      </c>
      <c r="BI12" s="634">
        <v>10.87</v>
      </c>
      <c r="BJ12" s="652">
        <v>0</v>
      </c>
      <c r="BK12" s="652">
        <v>0</v>
      </c>
      <c r="BL12" s="645"/>
      <c r="BM12" s="646"/>
      <c r="BN12" s="625"/>
      <c r="BO12" s="647">
        <f>'Deposits &amp; Advances'!K16</f>
        <v>175.14</v>
      </c>
      <c r="BP12" s="630">
        <f t="shared" si="11"/>
        <v>0</v>
      </c>
    </row>
    <row r="13" spans="1:68" ht="18.75" thickBot="1">
      <c r="A13" s="602">
        <v>5</v>
      </c>
      <c r="B13" s="632" t="s">
        <v>29</v>
      </c>
      <c r="C13" s="604">
        <v>1462</v>
      </c>
      <c r="D13" s="605">
        <v>17.559999999999999</v>
      </c>
      <c r="E13" s="606">
        <v>14</v>
      </c>
      <c r="F13" s="609">
        <v>0.32</v>
      </c>
      <c r="G13" s="633">
        <v>196</v>
      </c>
      <c r="H13" s="634">
        <v>8.9600000000000009</v>
      </c>
      <c r="I13" s="608">
        <f t="shared" si="0"/>
        <v>1672</v>
      </c>
      <c r="J13" s="607">
        <f t="shared" si="1"/>
        <v>26.84</v>
      </c>
      <c r="K13" s="635">
        <v>0</v>
      </c>
      <c r="L13" s="609">
        <v>0</v>
      </c>
      <c r="M13" s="636">
        <v>5728</v>
      </c>
      <c r="N13" s="622">
        <v>160.66</v>
      </c>
      <c r="O13" s="636">
        <v>373</v>
      </c>
      <c r="P13" s="622">
        <v>45.52</v>
      </c>
      <c r="Q13" s="636">
        <v>9</v>
      </c>
      <c r="R13" s="622">
        <v>1.88</v>
      </c>
      <c r="S13" s="636">
        <v>0</v>
      </c>
      <c r="T13" s="622">
        <v>0</v>
      </c>
      <c r="U13" s="636">
        <v>126</v>
      </c>
      <c r="V13" s="622">
        <v>3.01</v>
      </c>
      <c r="W13" s="637">
        <f t="shared" si="2"/>
        <v>6236</v>
      </c>
      <c r="X13" s="622">
        <f t="shared" si="3"/>
        <v>211.07</v>
      </c>
      <c r="Y13" s="637">
        <v>0</v>
      </c>
      <c r="Z13" s="622">
        <v>0</v>
      </c>
      <c r="AA13" s="638">
        <v>165</v>
      </c>
      <c r="AB13" s="622">
        <v>5.9</v>
      </c>
      <c r="AC13" s="637">
        <v>368</v>
      </c>
      <c r="AD13" s="622">
        <v>27.31</v>
      </c>
      <c r="AE13" s="637">
        <v>1</v>
      </c>
      <c r="AF13" s="622">
        <v>2.0000000000000001E-4</v>
      </c>
      <c r="AG13" s="636">
        <v>0</v>
      </c>
      <c r="AH13" s="622">
        <v>0</v>
      </c>
      <c r="AI13" s="636">
        <v>18</v>
      </c>
      <c r="AJ13" s="639">
        <v>0.14000000000000001</v>
      </c>
      <c r="AK13" s="640">
        <f t="shared" si="4"/>
        <v>8460</v>
      </c>
      <c r="AL13" s="634">
        <f t="shared" si="5"/>
        <v>271.2602</v>
      </c>
      <c r="AM13" s="640">
        <v>0</v>
      </c>
      <c r="AN13" s="634">
        <v>0</v>
      </c>
      <c r="AO13" s="641">
        <v>0</v>
      </c>
      <c r="AP13" s="609">
        <v>0</v>
      </c>
      <c r="AQ13" s="636">
        <v>8</v>
      </c>
      <c r="AR13" s="622">
        <v>0.59</v>
      </c>
      <c r="AS13" s="636">
        <v>205</v>
      </c>
      <c r="AT13" s="639">
        <v>41.34</v>
      </c>
      <c r="AU13" s="621">
        <v>8</v>
      </c>
      <c r="AV13" s="642">
        <v>200.9</v>
      </c>
      <c r="AW13" s="621">
        <v>2830</v>
      </c>
      <c r="AX13" s="642">
        <v>243.2</v>
      </c>
      <c r="AY13" s="621">
        <f t="shared" si="6"/>
        <v>3051</v>
      </c>
      <c r="AZ13" s="622">
        <f t="shared" si="7"/>
        <v>486.03</v>
      </c>
      <c r="BA13" s="619">
        <f t="shared" si="8"/>
        <v>11511</v>
      </c>
      <c r="BB13" s="620">
        <f t="shared" si="9"/>
        <v>757.29019999999991</v>
      </c>
      <c r="BC13" s="640">
        <v>0</v>
      </c>
      <c r="BD13" s="653">
        <v>0</v>
      </c>
      <c r="BE13" s="625">
        <f t="shared" si="10"/>
        <v>0</v>
      </c>
      <c r="BF13" s="818">
        <v>0</v>
      </c>
      <c r="BG13" s="1191">
        <v>0</v>
      </c>
      <c r="BH13" s="1192">
        <v>0</v>
      </c>
      <c r="BI13" s="634">
        <v>0</v>
      </c>
      <c r="BJ13" s="644">
        <v>0</v>
      </c>
      <c r="BK13" s="644">
        <v>0</v>
      </c>
      <c r="BL13" s="645"/>
      <c r="BM13" s="646"/>
      <c r="BN13" s="625"/>
      <c r="BO13" s="647">
        <f>'Deposits &amp; Advances'!K17</f>
        <v>757.29</v>
      </c>
      <c r="BP13" s="630">
        <f t="shared" si="11"/>
        <v>-1.9999999994979589E-4</v>
      </c>
    </row>
    <row r="14" spans="1:68" ht="18.75" thickBot="1">
      <c r="A14" s="631">
        <v>6</v>
      </c>
      <c r="B14" s="632" t="s">
        <v>30</v>
      </c>
      <c r="C14" s="604">
        <v>628</v>
      </c>
      <c r="D14" s="605">
        <v>6.96</v>
      </c>
      <c r="E14" s="606">
        <v>0</v>
      </c>
      <c r="F14" s="609">
        <v>0</v>
      </c>
      <c r="G14" s="633">
        <v>0</v>
      </c>
      <c r="H14" s="634">
        <v>0</v>
      </c>
      <c r="I14" s="608">
        <f t="shared" si="0"/>
        <v>628</v>
      </c>
      <c r="J14" s="607">
        <f t="shared" si="1"/>
        <v>6.96</v>
      </c>
      <c r="K14" s="635">
        <v>598</v>
      </c>
      <c r="L14" s="609">
        <v>6.93</v>
      </c>
      <c r="M14" s="636">
        <v>1839</v>
      </c>
      <c r="N14" s="622">
        <v>58.42</v>
      </c>
      <c r="O14" s="636">
        <v>342</v>
      </c>
      <c r="P14" s="622">
        <v>31.04</v>
      </c>
      <c r="Q14" s="636">
        <v>8</v>
      </c>
      <c r="R14" s="622">
        <v>16.739999999999998</v>
      </c>
      <c r="S14" s="636">
        <v>0</v>
      </c>
      <c r="T14" s="622">
        <v>0</v>
      </c>
      <c r="U14" s="636">
        <v>3</v>
      </c>
      <c r="V14" s="622">
        <v>0.14000000000000001</v>
      </c>
      <c r="W14" s="637">
        <f t="shared" si="2"/>
        <v>2192</v>
      </c>
      <c r="X14" s="622">
        <f t="shared" si="3"/>
        <v>106.34</v>
      </c>
      <c r="Y14" s="637">
        <v>0</v>
      </c>
      <c r="Z14" s="622">
        <v>0</v>
      </c>
      <c r="AA14" s="638">
        <v>74</v>
      </c>
      <c r="AB14" s="622">
        <v>2.19</v>
      </c>
      <c r="AC14" s="637">
        <v>259</v>
      </c>
      <c r="AD14" s="622">
        <v>22.27</v>
      </c>
      <c r="AE14" s="637">
        <v>3</v>
      </c>
      <c r="AF14" s="622">
        <v>0.14000000000000001</v>
      </c>
      <c r="AG14" s="636">
        <v>0</v>
      </c>
      <c r="AH14" s="622">
        <v>0</v>
      </c>
      <c r="AI14" s="636">
        <v>209</v>
      </c>
      <c r="AJ14" s="639">
        <v>6.43</v>
      </c>
      <c r="AK14" s="640">
        <f t="shared" si="4"/>
        <v>3365</v>
      </c>
      <c r="AL14" s="634">
        <f t="shared" si="5"/>
        <v>144.32999999999998</v>
      </c>
      <c r="AM14" s="640">
        <v>0</v>
      </c>
      <c r="AN14" s="634">
        <v>0</v>
      </c>
      <c r="AO14" s="641">
        <v>0</v>
      </c>
      <c r="AP14" s="609">
        <v>0</v>
      </c>
      <c r="AQ14" s="636">
        <v>7</v>
      </c>
      <c r="AR14" s="622">
        <v>0.79</v>
      </c>
      <c r="AS14" s="636">
        <v>41</v>
      </c>
      <c r="AT14" s="639">
        <v>11.54</v>
      </c>
      <c r="AU14" s="621">
        <v>226</v>
      </c>
      <c r="AV14" s="642">
        <v>1.29</v>
      </c>
      <c r="AW14" s="621">
        <v>624</v>
      </c>
      <c r="AX14" s="642">
        <v>19.670000000000002</v>
      </c>
      <c r="AY14" s="621">
        <f t="shared" si="6"/>
        <v>898</v>
      </c>
      <c r="AZ14" s="622">
        <f t="shared" si="7"/>
        <v>33.29</v>
      </c>
      <c r="BA14" s="619">
        <f t="shared" si="8"/>
        <v>4263</v>
      </c>
      <c r="BB14" s="620">
        <f t="shared" si="9"/>
        <v>177.61999999999998</v>
      </c>
      <c r="BC14" s="623">
        <v>0</v>
      </c>
      <c r="BD14" s="624">
        <v>0</v>
      </c>
      <c r="BE14" s="625">
        <f t="shared" si="10"/>
        <v>0</v>
      </c>
      <c r="BF14" s="818">
        <v>0</v>
      </c>
      <c r="BG14" s="1191">
        <v>0</v>
      </c>
      <c r="BH14" s="1192">
        <v>601</v>
      </c>
      <c r="BI14" s="634">
        <v>21.7</v>
      </c>
      <c r="BJ14" s="628">
        <v>299</v>
      </c>
      <c r="BK14" s="628">
        <v>8.1</v>
      </c>
      <c r="BL14" s="645"/>
      <c r="BM14" s="646"/>
      <c r="BN14" s="625"/>
      <c r="BO14" s="647">
        <f>'Deposits &amp; Advances'!K18</f>
        <v>177.62</v>
      </c>
      <c r="BP14" s="630">
        <f t="shared" si="11"/>
        <v>0</v>
      </c>
    </row>
    <row r="15" spans="1:68" ht="18.75" thickBot="1">
      <c r="A15" s="602">
        <v>7</v>
      </c>
      <c r="B15" s="632" t="s">
        <v>31</v>
      </c>
      <c r="C15" s="604">
        <v>99</v>
      </c>
      <c r="D15" s="605">
        <v>1.1000000000000001</v>
      </c>
      <c r="E15" s="606">
        <v>19</v>
      </c>
      <c r="F15" s="609">
        <v>2.1</v>
      </c>
      <c r="G15" s="633">
        <v>39</v>
      </c>
      <c r="H15" s="634">
        <v>12.01</v>
      </c>
      <c r="I15" s="608">
        <f t="shared" si="0"/>
        <v>157</v>
      </c>
      <c r="J15" s="607">
        <f t="shared" si="1"/>
        <v>15.21</v>
      </c>
      <c r="K15" s="635">
        <v>0</v>
      </c>
      <c r="L15" s="609">
        <v>0</v>
      </c>
      <c r="M15" s="636">
        <v>636</v>
      </c>
      <c r="N15" s="622">
        <v>23.11</v>
      </c>
      <c r="O15" s="636">
        <v>123</v>
      </c>
      <c r="P15" s="622">
        <v>15.29</v>
      </c>
      <c r="Q15" s="636">
        <v>7</v>
      </c>
      <c r="R15" s="622">
        <v>6.75</v>
      </c>
      <c r="S15" s="636">
        <v>0</v>
      </c>
      <c r="T15" s="622">
        <v>0</v>
      </c>
      <c r="U15" s="636">
        <v>0</v>
      </c>
      <c r="V15" s="622">
        <v>0</v>
      </c>
      <c r="W15" s="637">
        <f t="shared" si="2"/>
        <v>766</v>
      </c>
      <c r="X15" s="622">
        <f t="shared" si="3"/>
        <v>45.15</v>
      </c>
      <c r="Y15" s="637">
        <v>0</v>
      </c>
      <c r="Z15" s="622">
        <v>0</v>
      </c>
      <c r="AA15" s="638">
        <v>91</v>
      </c>
      <c r="AB15" s="622">
        <v>3.31</v>
      </c>
      <c r="AC15" s="637">
        <v>185</v>
      </c>
      <c r="AD15" s="622">
        <v>11.63</v>
      </c>
      <c r="AE15" s="637">
        <v>7</v>
      </c>
      <c r="AF15" s="622">
        <v>0.87</v>
      </c>
      <c r="AG15" s="636">
        <v>0</v>
      </c>
      <c r="AH15" s="622">
        <v>0</v>
      </c>
      <c r="AI15" s="636">
        <v>78</v>
      </c>
      <c r="AJ15" s="639">
        <v>11.5</v>
      </c>
      <c r="AK15" s="640">
        <f t="shared" si="4"/>
        <v>1284</v>
      </c>
      <c r="AL15" s="634">
        <f t="shared" si="5"/>
        <v>87.67</v>
      </c>
      <c r="AM15" s="640">
        <v>74</v>
      </c>
      <c r="AN15" s="643">
        <v>2.62</v>
      </c>
      <c r="AO15" s="641">
        <v>0</v>
      </c>
      <c r="AP15" s="609">
        <v>0</v>
      </c>
      <c r="AQ15" s="636">
        <v>4</v>
      </c>
      <c r="AR15" s="622">
        <v>0.02</v>
      </c>
      <c r="AS15" s="636">
        <v>29</v>
      </c>
      <c r="AT15" s="639">
        <v>6.27</v>
      </c>
      <c r="AU15" s="621">
        <v>72</v>
      </c>
      <c r="AV15" s="642">
        <v>1.99</v>
      </c>
      <c r="AW15" s="621">
        <v>492</v>
      </c>
      <c r="AX15" s="642">
        <v>37.950000000000003</v>
      </c>
      <c r="AY15" s="621">
        <f t="shared" si="6"/>
        <v>597</v>
      </c>
      <c r="AZ15" s="622">
        <f t="shared" si="7"/>
        <v>46.230000000000004</v>
      </c>
      <c r="BA15" s="619">
        <f t="shared" si="8"/>
        <v>1881</v>
      </c>
      <c r="BB15" s="620">
        <f t="shared" si="9"/>
        <v>133.9</v>
      </c>
      <c r="BC15" s="640">
        <v>0</v>
      </c>
      <c r="BD15" s="643">
        <v>0</v>
      </c>
      <c r="BE15" s="625">
        <f t="shared" si="10"/>
        <v>-2.62</v>
      </c>
      <c r="BF15" s="818">
        <v>0</v>
      </c>
      <c r="BG15" s="1191">
        <v>0</v>
      </c>
      <c r="BH15" s="1192">
        <v>0</v>
      </c>
      <c r="BI15" s="634">
        <v>0</v>
      </c>
      <c r="BJ15" s="644">
        <v>0</v>
      </c>
      <c r="BK15" s="644">
        <v>0</v>
      </c>
      <c r="BL15" s="645"/>
      <c r="BM15" s="646"/>
      <c r="BN15" s="625"/>
      <c r="BO15" s="647">
        <f>'Deposits &amp; Advances'!K19</f>
        <v>133.9</v>
      </c>
      <c r="BP15" s="630">
        <f t="shared" si="11"/>
        <v>0</v>
      </c>
    </row>
    <row r="16" spans="1:68" ht="18.75" thickBot="1">
      <c r="A16" s="631">
        <v>8</v>
      </c>
      <c r="B16" s="632" t="s">
        <v>32</v>
      </c>
      <c r="C16" s="604">
        <v>237</v>
      </c>
      <c r="D16" s="605">
        <v>6.36</v>
      </c>
      <c r="E16" s="606">
        <v>131</v>
      </c>
      <c r="F16" s="609">
        <v>2.38</v>
      </c>
      <c r="G16" s="633">
        <v>20</v>
      </c>
      <c r="H16" s="634">
        <v>11.33</v>
      </c>
      <c r="I16" s="608">
        <f t="shared" si="0"/>
        <v>388</v>
      </c>
      <c r="J16" s="607">
        <f t="shared" si="1"/>
        <v>20.07</v>
      </c>
      <c r="K16" s="635">
        <v>189</v>
      </c>
      <c r="L16" s="609">
        <v>4.63</v>
      </c>
      <c r="M16" s="636">
        <v>2407</v>
      </c>
      <c r="N16" s="622">
        <v>69</v>
      </c>
      <c r="O16" s="636">
        <v>209</v>
      </c>
      <c r="P16" s="622">
        <v>74.430000000000007</v>
      </c>
      <c r="Q16" s="636">
        <v>18</v>
      </c>
      <c r="R16" s="622">
        <v>7.91</v>
      </c>
      <c r="S16" s="636">
        <v>0</v>
      </c>
      <c r="T16" s="622">
        <v>0</v>
      </c>
      <c r="U16" s="636">
        <v>0</v>
      </c>
      <c r="V16" s="622">
        <v>0</v>
      </c>
      <c r="W16" s="637">
        <f t="shared" si="2"/>
        <v>2634</v>
      </c>
      <c r="X16" s="622">
        <f t="shared" si="3"/>
        <v>151.34</v>
      </c>
      <c r="Y16" s="637">
        <v>0</v>
      </c>
      <c r="Z16" s="622">
        <v>0</v>
      </c>
      <c r="AA16" s="638">
        <v>36</v>
      </c>
      <c r="AB16" s="622">
        <v>3.91</v>
      </c>
      <c r="AC16" s="637">
        <v>95</v>
      </c>
      <c r="AD16" s="622">
        <v>18.46</v>
      </c>
      <c r="AE16" s="637">
        <v>0</v>
      </c>
      <c r="AF16" s="622">
        <v>0</v>
      </c>
      <c r="AG16" s="636">
        <v>0</v>
      </c>
      <c r="AH16" s="622">
        <v>0</v>
      </c>
      <c r="AI16" s="636">
        <v>360</v>
      </c>
      <c r="AJ16" s="639">
        <v>7.44</v>
      </c>
      <c r="AK16" s="640">
        <f t="shared" si="4"/>
        <v>3513</v>
      </c>
      <c r="AL16" s="634">
        <f t="shared" si="5"/>
        <v>201.22</v>
      </c>
      <c r="AM16" s="640">
        <v>52</v>
      </c>
      <c r="AN16" s="634">
        <v>1.44</v>
      </c>
      <c r="AO16" s="641">
        <v>0</v>
      </c>
      <c r="AP16" s="609">
        <v>0</v>
      </c>
      <c r="AQ16" s="636">
        <v>18</v>
      </c>
      <c r="AR16" s="622">
        <v>0.8</v>
      </c>
      <c r="AS16" s="636">
        <v>42</v>
      </c>
      <c r="AT16" s="639">
        <v>1.65</v>
      </c>
      <c r="AU16" s="621">
        <v>18</v>
      </c>
      <c r="AV16" s="642">
        <v>1.48</v>
      </c>
      <c r="AW16" s="621">
        <v>941</v>
      </c>
      <c r="AX16" s="642">
        <v>74.17</v>
      </c>
      <c r="AY16" s="621">
        <f t="shared" si="6"/>
        <v>1019</v>
      </c>
      <c r="AZ16" s="622">
        <f t="shared" si="7"/>
        <v>78.100000000000009</v>
      </c>
      <c r="BA16" s="619">
        <f t="shared" si="8"/>
        <v>4532</v>
      </c>
      <c r="BB16" s="620">
        <f t="shared" si="9"/>
        <v>279.32</v>
      </c>
      <c r="BC16" s="640">
        <v>0</v>
      </c>
      <c r="BD16" s="643">
        <v>0</v>
      </c>
      <c r="BE16" s="625">
        <f t="shared" si="10"/>
        <v>-1.44</v>
      </c>
      <c r="BF16" s="818">
        <v>0</v>
      </c>
      <c r="BG16" s="1191">
        <v>0</v>
      </c>
      <c r="BH16" s="1192">
        <v>427</v>
      </c>
      <c r="BI16" s="634">
        <v>375</v>
      </c>
      <c r="BJ16" s="644">
        <v>872</v>
      </c>
      <c r="BK16" s="644">
        <v>860.64</v>
      </c>
      <c r="BL16" s="645"/>
      <c r="BM16" s="646"/>
      <c r="BN16" s="625"/>
      <c r="BO16" s="647">
        <f>'Deposits &amp; Advances'!K20</f>
        <v>279.32</v>
      </c>
      <c r="BP16" s="630">
        <f t="shared" si="11"/>
        <v>0</v>
      </c>
    </row>
    <row r="17" spans="1:68" ht="18.75" thickBot="1">
      <c r="A17" s="602">
        <v>9</v>
      </c>
      <c r="B17" s="632" t="s">
        <v>33</v>
      </c>
      <c r="C17" s="604">
        <v>18</v>
      </c>
      <c r="D17" s="605">
        <v>0.27</v>
      </c>
      <c r="E17" s="606">
        <v>0</v>
      </c>
      <c r="F17" s="609">
        <v>0</v>
      </c>
      <c r="G17" s="633">
        <v>0</v>
      </c>
      <c r="H17" s="634">
        <v>0</v>
      </c>
      <c r="I17" s="608">
        <f t="shared" si="0"/>
        <v>18</v>
      </c>
      <c r="J17" s="607">
        <f t="shared" si="1"/>
        <v>0.27</v>
      </c>
      <c r="K17" s="635">
        <v>0</v>
      </c>
      <c r="L17" s="609">
        <v>0</v>
      </c>
      <c r="M17" s="636">
        <v>168</v>
      </c>
      <c r="N17" s="622">
        <v>110</v>
      </c>
      <c r="O17" s="636">
        <v>0</v>
      </c>
      <c r="P17" s="622">
        <v>0</v>
      </c>
      <c r="Q17" s="636">
        <v>5</v>
      </c>
      <c r="R17" s="622">
        <v>18.55</v>
      </c>
      <c r="S17" s="636">
        <v>0</v>
      </c>
      <c r="T17" s="622">
        <v>0</v>
      </c>
      <c r="U17" s="636">
        <v>0</v>
      </c>
      <c r="V17" s="622">
        <v>0</v>
      </c>
      <c r="W17" s="637">
        <f t="shared" si="2"/>
        <v>173</v>
      </c>
      <c r="X17" s="622">
        <f t="shared" si="3"/>
        <v>128.55000000000001</v>
      </c>
      <c r="Y17" s="637">
        <v>0</v>
      </c>
      <c r="Z17" s="622">
        <v>0</v>
      </c>
      <c r="AA17" s="638">
        <v>57</v>
      </c>
      <c r="AB17" s="622">
        <v>3.1</v>
      </c>
      <c r="AC17" s="637">
        <v>65</v>
      </c>
      <c r="AD17" s="622">
        <v>6.19</v>
      </c>
      <c r="AE17" s="637">
        <v>0</v>
      </c>
      <c r="AF17" s="622">
        <v>0</v>
      </c>
      <c r="AG17" s="636">
        <v>0</v>
      </c>
      <c r="AH17" s="622">
        <v>0</v>
      </c>
      <c r="AI17" s="636">
        <v>75</v>
      </c>
      <c r="AJ17" s="639">
        <v>35.979999999999997</v>
      </c>
      <c r="AK17" s="640">
        <f t="shared" si="4"/>
        <v>388</v>
      </c>
      <c r="AL17" s="634">
        <f t="shared" si="5"/>
        <v>174.09</v>
      </c>
      <c r="AM17" s="640">
        <v>0</v>
      </c>
      <c r="AN17" s="634">
        <v>0</v>
      </c>
      <c r="AO17" s="641">
        <v>0</v>
      </c>
      <c r="AP17" s="609">
        <v>0</v>
      </c>
      <c r="AQ17" s="636">
        <v>0</v>
      </c>
      <c r="AR17" s="622">
        <v>0</v>
      </c>
      <c r="AS17" s="636">
        <v>0</v>
      </c>
      <c r="AT17" s="639">
        <v>0</v>
      </c>
      <c r="AU17" s="621">
        <v>0</v>
      </c>
      <c r="AV17" s="642">
        <v>0</v>
      </c>
      <c r="AW17" s="621">
        <v>62</v>
      </c>
      <c r="AX17" s="642">
        <v>49.56</v>
      </c>
      <c r="AY17" s="621">
        <f t="shared" si="6"/>
        <v>62</v>
      </c>
      <c r="AZ17" s="622">
        <f t="shared" si="7"/>
        <v>49.56</v>
      </c>
      <c r="BA17" s="619">
        <f t="shared" si="8"/>
        <v>450</v>
      </c>
      <c r="BB17" s="620">
        <f t="shared" si="9"/>
        <v>223.65</v>
      </c>
      <c r="BC17" s="640">
        <v>0</v>
      </c>
      <c r="BD17" s="643">
        <v>0</v>
      </c>
      <c r="BE17" s="625">
        <f t="shared" si="10"/>
        <v>0</v>
      </c>
      <c r="BF17" s="818">
        <v>0</v>
      </c>
      <c r="BG17" s="1191">
        <v>0</v>
      </c>
      <c r="BH17" s="1190">
        <v>0</v>
      </c>
      <c r="BI17" s="732">
        <v>0</v>
      </c>
      <c r="BJ17" s="652">
        <v>0</v>
      </c>
      <c r="BK17" s="652">
        <v>0</v>
      </c>
      <c r="BL17" s="645"/>
      <c r="BM17" s="646"/>
      <c r="BN17" s="625"/>
      <c r="BO17" s="647">
        <f>'Deposits &amp; Advances'!K21</f>
        <v>223.65</v>
      </c>
      <c r="BP17" s="630">
        <f t="shared" si="11"/>
        <v>0</v>
      </c>
    </row>
    <row r="18" spans="1:68" ht="18.75" thickBot="1">
      <c r="A18" s="631">
        <v>10</v>
      </c>
      <c r="B18" s="632" t="s">
        <v>34</v>
      </c>
      <c r="C18" s="604">
        <v>1</v>
      </c>
      <c r="D18" s="605">
        <v>0.01</v>
      </c>
      <c r="E18" s="606">
        <v>6</v>
      </c>
      <c r="F18" s="609">
        <v>0.51</v>
      </c>
      <c r="G18" s="633">
        <v>0</v>
      </c>
      <c r="H18" s="634">
        <v>0</v>
      </c>
      <c r="I18" s="608">
        <f t="shared" si="0"/>
        <v>7</v>
      </c>
      <c r="J18" s="607">
        <f t="shared" si="1"/>
        <v>0.52</v>
      </c>
      <c r="K18" s="635">
        <v>1</v>
      </c>
      <c r="L18" s="609">
        <v>0.01</v>
      </c>
      <c r="M18" s="636">
        <v>179</v>
      </c>
      <c r="N18" s="622">
        <v>4.76</v>
      </c>
      <c r="O18" s="636">
        <v>31</v>
      </c>
      <c r="P18" s="622">
        <v>6.09</v>
      </c>
      <c r="Q18" s="636">
        <v>0</v>
      </c>
      <c r="R18" s="622">
        <v>0</v>
      </c>
      <c r="S18" s="636">
        <v>21</v>
      </c>
      <c r="T18" s="622">
        <v>7.0000000000000007E-2</v>
      </c>
      <c r="U18" s="636">
        <v>0</v>
      </c>
      <c r="V18" s="622">
        <v>0</v>
      </c>
      <c r="W18" s="637">
        <f t="shared" si="2"/>
        <v>231</v>
      </c>
      <c r="X18" s="622">
        <f t="shared" si="3"/>
        <v>10.92</v>
      </c>
      <c r="Y18" s="637">
        <v>0</v>
      </c>
      <c r="Z18" s="622">
        <v>0</v>
      </c>
      <c r="AA18" s="638">
        <v>14</v>
      </c>
      <c r="AB18" s="622">
        <v>0.45</v>
      </c>
      <c r="AC18" s="637">
        <v>48</v>
      </c>
      <c r="AD18" s="622">
        <v>4.51</v>
      </c>
      <c r="AE18" s="637">
        <v>0</v>
      </c>
      <c r="AF18" s="622">
        <v>0</v>
      </c>
      <c r="AG18" s="636">
        <v>0</v>
      </c>
      <c r="AH18" s="622">
        <v>0</v>
      </c>
      <c r="AI18" s="636">
        <v>38</v>
      </c>
      <c r="AJ18" s="639">
        <v>1.49</v>
      </c>
      <c r="AK18" s="640">
        <f t="shared" si="4"/>
        <v>338</v>
      </c>
      <c r="AL18" s="634">
        <f t="shared" si="5"/>
        <v>17.889999999999997</v>
      </c>
      <c r="AM18" s="640">
        <v>0</v>
      </c>
      <c r="AN18" s="634">
        <v>0</v>
      </c>
      <c r="AO18" s="641">
        <v>0</v>
      </c>
      <c r="AP18" s="609">
        <v>0</v>
      </c>
      <c r="AQ18" s="636">
        <v>0</v>
      </c>
      <c r="AR18" s="622">
        <v>0</v>
      </c>
      <c r="AS18" s="636">
        <v>0</v>
      </c>
      <c r="AT18" s="639">
        <v>0</v>
      </c>
      <c r="AU18" s="621">
        <v>70</v>
      </c>
      <c r="AV18" s="642">
        <v>1.1299999999999999</v>
      </c>
      <c r="AW18" s="621">
        <v>130</v>
      </c>
      <c r="AX18" s="642">
        <v>2.54</v>
      </c>
      <c r="AY18" s="621">
        <f t="shared" si="6"/>
        <v>200</v>
      </c>
      <c r="AZ18" s="622">
        <f t="shared" si="7"/>
        <v>3.67</v>
      </c>
      <c r="BA18" s="619">
        <f t="shared" si="8"/>
        <v>538</v>
      </c>
      <c r="BB18" s="620">
        <f t="shared" si="9"/>
        <v>21.559999999999995</v>
      </c>
      <c r="BC18" s="640">
        <v>0</v>
      </c>
      <c r="BD18" s="643">
        <v>0</v>
      </c>
      <c r="BE18" s="625">
        <f t="shared" si="10"/>
        <v>0</v>
      </c>
      <c r="BF18" s="818">
        <v>0</v>
      </c>
      <c r="BG18" s="1191">
        <v>0</v>
      </c>
      <c r="BH18" s="1192">
        <v>0</v>
      </c>
      <c r="BI18" s="634">
        <v>0</v>
      </c>
      <c r="BJ18" s="644">
        <v>0</v>
      </c>
      <c r="BK18" s="644">
        <v>0</v>
      </c>
      <c r="BL18" s="645"/>
      <c r="BM18" s="646"/>
      <c r="BN18" s="625"/>
      <c r="BO18" s="647">
        <f>'Deposits &amp; Advances'!K22</f>
        <v>21.56</v>
      </c>
      <c r="BP18" s="630">
        <f t="shared" si="11"/>
        <v>0</v>
      </c>
    </row>
    <row r="19" spans="1:68" ht="18.75" thickBot="1">
      <c r="A19" s="602">
        <v>11</v>
      </c>
      <c r="B19" s="632" t="s">
        <v>35</v>
      </c>
      <c r="C19" s="604">
        <v>4</v>
      </c>
      <c r="D19" s="605">
        <v>0.11</v>
      </c>
      <c r="E19" s="606">
        <v>0</v>
      </c>
      <c r="F19" s="609">
        <v>0</v>
      </c>
      <c r="G19" s="633">
        <v>0</v>
      </c>
      <c r="H19" s="634">
        <v>0</v>
      </c>
      <c r="I19" s="608">
        <f t="shared" si="0"/>
        <v>4</v>
      </c>
      <c r="J19" s="607">
        <f t="shared" si="1"/>
        <v>0.11</v>
      </c>
      <c r="K19" s="635">
        <v>0</v>
      </c>
      <c r="L19" s="609">
        <v>0</v>
      </c>
      <c r="M19" s="655">
        <v>184</v>
      </c>
      <c r="N19" s="656">
        <v>7.29</v>
      </c>
      <c r="O19" s="655">
        <v>0</v>
      </c>
      <c r="P19" s="656">
        <v>0</v>
      </c>
      <c r="Q19" s="655">
        <v>0</v>
      </c>
      <c r="R19" s="656">
        <v>0</v>
      </c>
      <c r="S19" s="655">
        <v>0</v>
      </c>
      <c r="T19" s="656">
        <v>0</v>
      </c>
      <c r="U19" s="655">
        <v>0</v>
      </c>
      <c r="V19" s="656">
        <v>0</v>
      </c>
      <c r="W19" s="657">
        <f t="shared" si="2"/>
        <v>184</v>
      </c>
      <c r="X19" s="622">
        <f t="shared" si="3"/>
        <v>7.29</v>
      </c>
      <c r="Y19" s="657">
        <v>0</v>
      </c>
      <c r="Z19" s="656">
        <v>0</v>
      </c>
      <c r="AA19" s="658">
        <v>4</v>
      </c>
      <c r="AB19" s="656">
        <v>0.44</v>
      </c>
      <c r="AC19" s="657">
        <v>25</v>
      </c>
      <c r="AD19" s="656">
        <v>2.97</v>
      </c>
      <c r="AE19" s="657">
        <v>0</v>
      </c>
      <c r="AF19" s="656">
        <v>0</v>
      </c>
      <c r="AG19" s="655">
        <v>0</v>
      </c>
      <c r="AH19" s="656">
        <v>0</v>
      </c>
      <c r="AI19" s="655">
        <v>105</v>
      </c>
      <c r="AJ19" s="659">
        <v>0.12</v>
      </c>
      <c r="AK19" s="640">
        <f t="shared" si="4"/>
        <v>322</v>
      </c>
      <c r="AL19" s="634">
        <f t="shared" si="5"/>
        <v>10.93</v>
      </c>
      <c r="AM19" s="640">
        <v>99</v>
      </c>
      <c r="AN19" s="634">
        <v>0.57999999999999996</v>
      </c>
      <c r="AO19" s="641">
        <v>0</v>
      </c>
      <c r="AP19" s="609">
        <v>0</v>
      </c>
      <c r="AQ19" s="636">
        <v>1</v>
      </c>
      <c r="AR19" s="622">
        <v>0.27</v>
      </c>
      <c r="AS19" s="636">
        <v>12</v>
      </c>
      <c r="AT19" s="639">
        <v>2.11</v>
      </c>
      <c r="AU19" s="621">
        <v>18</v>
      </c>
      <c r="AV19" s="642">
        <v>0.1</v>
      </c>
      <c r="AW19" s="621">
        <v>65</v>
      </c>
      <c r="AX19" s="642">
        <v>1.94</v>
      </c>
      <c r="AY19" s="621">
        <f t="shared" si="6"/>
        <v>96</v>
      </c>
      <c r="AZ19" s="622">
        <f t="shared" si="7"/>
        <v>4.42</v>
      </c>
      <c r="BA19" s="619">
        <f t="shared" si="8"/>
        <v>418</v>
      </c>
      <c r="BB19" s="620">
        <f t="shared" si="9"/>
        <v>15.35</v>
      </c>
      <c r="BC19" s="650">
        <v>0</v>
      </c>
      <c r="BD19" s="651">
        <v>0</v>
      </c>
      <c r="BE19" s="625">
        <f t="shared" si="10"/>
        <v>-0.57999999999999996</v>
      </c>
      <c r="BF19" s="818">
        <v>0</v>
      </c>
      <c r="BG19" s="1191">
        <v>0</v>
      </c>
      <c r="BH19" s="1190">
        <v>0</v>
      </c>
      <c r="BI19" s="732">
        <v>0</v>
      </c>
      <c r="BJ19" s="652">
        <v>0</v>
      </c>
      <c r="BK19" s="652">
        <v>0</v>
      </c>
      <c r="BL19" s="660"/>
      <c r="BM19" s="661"/>
      <c r="BN19" s="625"/>
      <c r="BO19" s="647">
        <f>'Deposits &amp; Advances'!K23</f>
        <v>15.35</v>
      </c>
      <c r="BP19" s="630">
        <f t="shared" si="11"/>
        <v>0</v>
      </c>
    </row>
    <row r="20" spans="1:68" ht="18.75" thickBot="1">
      <c r="A20" s="631">
        <v>12</v>
      </c>
      <c r="B20" s="662" t="s">
        <v>36</v>
      </c>
      <c r="C20" s="604">
        <v>8</v>
      </c>
      <c r="D20" s="605">
        <v>1.39</v>
      </c>
      <c r="E20" s="606">
        <v>0</v>
      </c>
      <c r="F20" s="609">
        <v>0</v>
      </c>
      <c r="G20" s="633">
        <v>13</v>
      </c>
      <c r="H20" s="634">
        <v>10.86</v>
      </c>
      <c r="I20" s="608">
        <f t="shared" si="0"/>
        <v>21</v>
      </c>
      <c r="J20" s="607">
        <f t="shared" si="1"/>
        <v>12.25</v>
      </c>
      <c r="K20" s="635">
        <v>7</v>
      </c>
      <c r="L20" s="609">
        <v>1.25</v>
      </c>
      <c r="M20" s="636">
        <v>909</v>
      </c>
      <c r="N20" s="622">
        <v>49.76</v>
      </c>
      <c r="O20" s="636">
        <v>182</v>
      </c>
      <c r="P20" s="622">
        <v>32.020000000000003</v>
      </c>
      <c r="Q20" s="636">
        <v>20</v>
      </c>
      <c r="R20" s="622">
        <v>0.49</v>
      </c>
      <c r="S20" s="636">
        <v>0</v>
      </c>
      <c r="T20" s="622">
        <v>0</v>
      </c>
      <c r="U20" s="636">
        <v>0</v>
      </c>
      <c r="V20" s="622">
        <v>0</v>
      </c>
      <c r="W20" s="637">
        <f t="shared" si="2"/>
        <v>1111</v>
      </c>
      <c r="X20" s="622">
        <f t="shared" si="3"/>
        <v>82.27</v>
      </c>
      <c r="Y20" s="637">
        <v>0</v>
      </c>
      <c r="Z20" s="622">
        <v>0</v>
      </c>
      <c r="AA20" s="638">
        <v>58</v>
      </c>
      <c r="AB20" s="622">
        <v>2.06</v>
      </c>
      <c r="AC20" s="637">
        <v>252</v>
      </c>
      <c r="AD20" s="622">
        <v>17.829999999999998</v>
      </c>
      <c r="AE20" s="637">
        <v>0</v>
      </c>
      <c r="AF20" s="622">
        <v>0</v>
      </c>
      <c r="AG20" s="636">
        <v>0</v>
      </c>
      <c r="AH20" s="622">
        <v>0</v>
      </c>
      <c r="AI20" s="636">
        <v>1</v>
      </c>
      <c r="AJ20" s="639">
        <v>4.0000000000000001E-3</v>
      </c>
      <c r="AK20" s="640">
        <f t="shared" si="4"/>
        <v>1443</v>
      </c>
      <c r="AL20" s="634">
        <f t="shared" si="5"/>
        <v>114.414</v>
      </c>
      <c r="AM20" s="640">
        <v>584</v>
      </c>
      <c r="AN20" s="634">
        <v>30</v>
      </c>
      <c r="AO20" s="641">
        <v>0</v>
      </c>
      <c r="AP20" s="609">
        <v>0</v>
      </c>
      <c r="AQ20" s="636">
        <v>14</v>
      </c>
      <c r="AR20" s="622">
        <v>1.1399999999999999</v>
      </c>
      <c r="AS20" s="636">
        <v>61</v>
      </c>
      <c r="AT20" s="639">
        <v>14.26</v>
      </c>
      <c r="AU20" s="621">
        <v>22</v>
      </c>
      <c r="AV20" s="642">
        <v>0.32</v>
      </c>
      <c r="AW20" s="621">
        <v>870</v>
      </c>
      <c r="AX20" s="642">
        <v>42.19</v>
      </c>
      <c r="AY20" s="621">
        <f t="shared" si="6"/>
        <v>967</v>
      </c>
      <c r="AZ20" s="622">
        <f t="shared" si="7"/>
        <v>57.91</v>
      </c>
      <c r="BA20" s="619">
        <f t="shared" si="8"/>
        <v>2410</v>
      </c>
      <c r="BB20" s="620">
        <f t="shared" si="9"/>
        <v>172.32400000000001</v>
      </c>
      <c r="BC20" s="640">
        <v>0</v>
      </c>
      <c r="BD20" s="643">
        <v>0</v>
      </c>
      <c r="BE20" s="625">
        <f t="shared" si="10"/>
        <v>-30</v>
      </c>
      <c r="BF20" s="818">
        <v>0</v>
      </c>
      <c r="BG20" s="1191">
        <v>0</v>
      </c>
      <c r="BH20" s="1192">
        <v>0</v>
      </c>
      <c r="BI20" s="634">
        <v>0</v>
      </c>
      <c r="BJ20" s="644">
        <v>0</v>
      </c>
      <c r="BK20" s="644">
        <v>0</v>
      </c>
      <c r="BL20" s="645"/>
      <c r="BM20" s="663"/>
      <c r="BN20" s="625"/>
      <c r="BO20" s="647">
        <f>'Deposits &amp; Advances'!K24</f>
        <v>172.32</v>
      </c>
      <c r="BP20" s="630">
        <f t="shared" si="11"/>
        <v>-4.0000000000190994E-3</v>
      </c>
    </row>
    <row r="21" spans="1:68" ht="18.75" thickBot="1">
      <c r="A21" s="678"/>
      <c r="B21" s="679" t="s">
        <v>126</v>
      </c>
      <c r="C21" s="680">
        <f t="shared" ref="C21:AH21" ca="1" si="12">SUM(C9:C29)</f>
        <v>47054</v>
      </c>
      <c r="D21" s="681">
        <f t="shared" ca="1" si="12"/>
        <v>418.79</v>
      </c>
      <c r="E21" s="680">
        <f t="shared" ca="1" si="12"/>
        <v>2186</v>
      </c>
      <c r="F21" s="681">
        <f t="shared" ca="1" si="12"/>
        <v>35.53</v>
      </c>
      <c r="G21" s="680">
        <f t="shared" ca="1" si="12"/>
        <v>700</v>
      </c>
      <c r="H21" s="681">
        <f t="shared" ca="1" si="12"/>
        <v>130.88999999999999</v>
      </c>
      <c r="I21" s="680">
        <f t="shared" ca="1" si="12"/>
        <v>49940</v>
      </c>
      <c r="J21" s="681">
        <f t="shared" ca="1" si="12"/>
        <v>585.21000000000015</v>
      </c>
      <c r="K21" s="680">
        <f t="shared" ca="1" si="12"/>
        <v>37173</v>
      </c>
      <c r="L21" s="681">
        <f t="shared" ca="1" si="12"/>
        <v>293.83000000000004</v>
      </c>
      <c r="M21" s="680">
        <f t="shared" ca="1" si="12"/>
        <v>41266</v>
      </c>
      <c r="N21" s="681">
        <f t="shared" ca="1" si="12"/>
        <v>1411.61</v>
      </c>
      <c r="O21" s="680">
        <f t="shared" ca="1" si="12"/>
        <v>7305</v>
      </c>
      <c r="P21" s="681">
        <f t="shared" ca="1" si="12"/>
        <v>552.4</v>
      </c>
      <c r="Q21" s="680">
        <f t="shared" ca="1" si="12"/>
        <v>262</v>
      </c>
      <c r="R21" s="681">
        <f t="shared" ca="1" si="12"/>
        <v>294.61000000000007</v>
      </c>
      <c r="S21" s="680">
        <f t="shared" ca="1" si="12"/>
        <v>510</v>
      </c>
      <c r="T21" s="681">
        <f t="shared" ca="1" si="12"/>
        <v>5.3000000000000007</v>
      </c>
      <c r="U21" s="680">
        <f t="shared" ca="1" si="12"/>
        <v>140</v>
      </c>
      <c r="V21" s="681">
        <f t="shared" ca="1" si="12"/>
        <v>7.89</v>
      </c>
      <c r="W21" s="680">
        <f t="shared" ca="1" si="12"/>
        <v>49483</v>
      </c>
      <c r="X21" s="681">
        <f t="shared" ca="1" si="12"/>
        <v>2271.81</v>
      </c>
      <c r="Y21" s="680">
        <f t="shared" ca="1" si="12"/>
        <v>0</v>
      </c>
      <c r="Z21" s="681">
        <f t="shared" ca="1" si="12"/>
        <v>0</v>
      </c>
      <c r="AA21" s="680">
        <f t="shared" ca="1" si="12"/>
        <v>2713</v>
      </c>
      <c r="AB21" s="681">
        <f t="shared" ca="1" si="12"/>
        <v>104.99</v>
      </c>
      <c r="AC21" s="680">
        <f t="shared" ca="1" si="12"/>
        <v>15431</v>
      </c>
      <c r="AD21" s="681">
        <f t="shared" ca="1" si="12"/>
        <v>1121.3300000000002</v>
      </c>
      <c r="AE21" s="680">
        <f t="shared" ca="1" si="12"/>
        <v>11</v>
      </c>
      <c r="AF21" s="681">
        <f t="shared" ca="1" si="12"/>
        <v>1.0102</v>
      </c>
      <c r="AG21" s="680">
        <f t="shared" ca="1" si="12"/>
        <v>5</v>
      </c>
      <c r="AH21" s="681">
        <f t="shared" ca="1" si="12"/>
        <v>0.14000000000000001</v>
      </c>
      <c r="AI21" s="680">
        <f t="shared" ref="AI21:BK21" ca="1" si="13">SUM(AI9:AI29)</f>
        <v>1267</v>
      </c>
      <c r="AJ21" s="681">
        <f t="shared" ca="1" si="13"/>
        <v>64.153999999999996</v>
      </c>
      <c r="AK21" s="680">
        <f t="shared" ca="1" si="13"/>
        <v>118850</v>
      </c>
      <c r="AL21" s="681">
        <f t="shared" ca="1" si="13"/>
        <v>4148.6441999999997</v>
      </c>
      <c r="AM21" s="680">
        <f t="shared" ca="1" si="13"/>
        <v>53700</v>
      </c>
      <c r="AN21" s="681">
        <f t="shared" ca="1" si="13"/>
        <v>602.67000000000007</v>
      </c>
      <c r="AO21" s="680">
        <f t="shared" ca="1" si="13"/>
        <v>37</v>
      </c>
      <c r="AP21" s="681">
        <f t="shared" ca="1" si="13"/>
        <v>0.44</v>
      </c>
      <c r="AQ21" s="680">
        <f t="shared" ca="1" si="13"/>
        <v>143</v>
      </c>
      <c r="AR21" s="681">
        <f t="shared" ca="1" si="13"/>
        <v>20.639999999999997</v>
      </c>
      <c r="AS21" s="680">
        <f t="shared" ca="1" si="13"/>
        <v>2083</v>
      </c>
      <c r="AT21" s="681">
        <f t="shared" ca="1" si="13"/>
        <v>296.95999999999998</v>
      </c>
      <c r="AU21" s="680">
        <f t="shared" ca="1" si="13"/>
        <v>109868</v>
      </c>
      <c r="AV21" s="681">
        <f t="shared" ca="1" si="13"/>
        <v>4672.1699999999992</v>
      </c>
      <c r="AW21" s="680">
        <f t="shared" ca="1" si="13"/>
        <v>44928</v>
      </c>
      <c r="AX21" s="681">
        <f t="shared" ca="1" si="13"/>
        <v>4442.1590000000006</v>
      </c>
      <c r="AY21" s="680">
        <f t="shared" ca="1" si="13"/>
        <v>157059</v>
      </c>
      <c r="AZ21" s="681">
        <f t="shared" ca="1" si="13"/>
        <v>9432.3690000000024</v>
      </c>
      <c r="BA21" s="680">
        <f t="shared" ca="1" si="13"/>
        <v>275909</v>
      </c>
      <c r="BB21" s="681">
        <f t="shared" ca="1" si="13"/>
        <v>13581.013199999999</v>
      </c>
      <c r="BC21" s="680">
        <f t="shared" ca="1" si="13"/>
        <v>0</v>
      </c>
      <c r="BD21" s="681">
        <f t="shared" ca="1" si="13"/>
        <v>0</v>
      </c>
      <c r="BE21" s="680">
        <f t="shared" ca="1" si="13"/>
        <v>-602.67000000000007</v>
      </c>
      <c r="BF21" s="788">
        <f t="shared" ca="1" si="13"/>
        <v>311</v>
      </c>
      <c r="BG21" s="680">
        <f t="shared" ca="1" si="13"/>
        <v>1.9699999999999998</v>
      </c>
      <c r="BH21" s="681">
        <f t="shared" ca="1" si="13"/>
        <v>11409</v>
      </c>
      <c r="BI21" s="680">
        <f t="shared" ca="1" si="13"/>
        <v>864.34999999999991</v>
      </c>
      <c r="BJ21" s="681">
        <f t="shared" ca="1" si="13"/>
        <v>47306</v>
      </c>
      <c r="BK21" s="680">
        <f t="shared" ca="1" si="13"/>
        <v>1406.16</v>
      </c>
      <c r="BL21" s="682"/>
      <c r="BM21" s="683"/>
      <c r="BN21" s="682"/>
      <c r="BO21" s="683" t="e">
        <f ca="1">SUM(BO9:BO29)</f>
        <v>#REF!</v>
      </c>
      <c r="BP21" s="630" t="e">
        <f t="shared" ca="1" si="11"/>
        <v>#REF!</v>
      </c>
    </row>
    <row r="22" spans="1:68" ht="18.75" thickBot="1">
      <c r="A22" s="684" t="s">
        <v>39</v>
      </c>
      <c r="B22" s="685" t="s">
        <v>40</v>
      </c>
      <c r="C22" s="686"/>
      <c r="D22" s="687"/>
      <c r="E22" s="688"/>
      <c r="F22" s="687"/>
      <c r="G22" s="689"/>
      <c r="H22" s="687"/>
      <c r="I22" s="689"/>
      <c r="J22" s="687"/>
      <c r="K22" s="689"/>
      <c r="L22" s="687"/>
      <c r="M22" s="690"/>
      <c r="N22" s="691"/>
      <c r="O22" s="690"/>
      <c r="P22" s="691"/>
      <c r="Q22" s="690"/>
      <c r="R22" s="691"/>
      <c r="S22" s="690"/>
      <c r="T22" s="691"/>
      <c r="U22" s="690"/>
      <c r="V22" s="691"/>
      <c r="W22" s="692"/>
      <c r="X22" s="691"/>
      <c r="Y22" s="693"/>
      <c r="Z22" s="691"/>
      <c r="AA22" s="693"/>
      <c r="AB22" s="691"/>
      <c r="AC22" s="693"/>
      <c r="AD22" s="691"/>
      <c r="AE22" s="693"/>
      <c r="AF22" s="691"/>
      <c r="AG22" s="694"/>
      <c r="AH22" s="691"/>
      <c r="AI22" s="694"/>
      <c r="AJ22" s="695"/>
      <c r="AK22" s="696"/>
      <c r="AL22" s="687"/>
      <c r="AM22" s="696"/>
      <c r="AN22" s="687"/>
      <c r="AO22" s="697"/>
      <c r="AP22" s="687"/>
      <c r="AQ22" s="694"/>
      <c r="AR22" s="691"/>
      <c r="AS22" s="698"/>
      <c r="AT22" s="695"/>
      <c r="AU22" s="694"/>
      <c r="AV22" s="699"/>
      <c r="AW22" s="694"/>
      <c r="AX22" s="691"/>
      <c r="AY22" s="696"/>
      <c r="AZ22" s="691"/>
      <c r="BA22" s="687"/>
      <c r="BB22" s="687"/>
      <c r="BC22" s="696"/>
      <c r="BD22" s="687"/>
      <c r="BE22" s="625">
        <f t="shared" si="10"/>
        <v>0</v>
      </c>
      <c r="BF22" s="689"/>
      <c r="BG22" s="768"/>
      <c r="BH22" s="696"/>
      <c r="BI22" s="768"/>
      <c r="BJ22" s="590"/>
      <c r="BK22" s="590"/>
      <c r="BL22" s="700"/>
      <c r="BM22" s="590"/>
      <c r="BN22" s="625"/>
      <c r="BO22" s="701"/>
      <c r="BP22" s="630"/>
    </row>
    <row r="23" spans="1:68" ht="21.75" customHeight="1">
      <c r="A23" s="702">
        <v>13</v>
      </c>
      <c r="B23" s="654" t="s">
        <v>41</v>
      </c>
      <c r="C23" s="606">
        <v>626003</v>
      </c>
      <c r="D23" s="703">
        <v>5634.15</v>
      </c>
      <c r="E23" s="704">
        <v>196</v>
      </c>
      <c r="F23" s="705">
        <v>711.39</v>
      </c>
      <c r="G23" s="706">
        <v>663</v>
      </c>
      <c r="H23" s="705">
        <v>298.17</v>
      </c>
      <c r="I23" s="635">
        <f>C23+E23+G23</f>
        <v>626862</v>
      </c>
      <c r="J23" s="609">
        <f>D23+F23+H23</f>
        <v>6643.71</v>
      </c>
      <c r="K23" s="635">
        <v>581376</v>
      </c>
      <c r="L23" s="609">
        <v>4652.3599999999997</v>
      </c>
      <c r="M23" s="672">
        <v>257845</v>
      </c>
      <c r="N23" s="673">
        <v>7630.96</v>
      </c>
      <c r="O23" s="672">
        <v>19359</v>
      </c>
      <c r="P23" s="673">
        <v>3147.89</v>
      </c>
      <c r="Q23" s="672">
        <v>403</v>
      </c>
      <c r="R23" s="673">
        <v>488.12</v>
      </c>
      <c r="S23" s="672">
        <v>5105</v>
      </c>
      <c r="T23" s="673">
        <v>103.54</v>
      </c>
      <c r="U23" s="672">
        <v>0</v>
      </c>
      <c r="V23" s="673">
        <v>0</v>
      </c>
      <c r="W23" s="707">
        <f t="shared" ref="W23:W32" si="14">M23+O23+Q23+S23+U23</f>
        <v>282712</v>
      </c>
      <c r="X23" s="673">
        <f t="shared" ref="X23:X32" si="15">N23+P23+R23+T23+V23</f>
        <v>11370.510000000002</v>
      </c>
      <c r="Y23" s="707">
        <v>119</v>
      </c>
      <c r="Z23" s="673">
        <v>64.39</v>
      </c>
      <c r="AA23" s="708">
        <v>10152</v>
      </c>
      <c r="AB23" s="673">
        <v>261.89</v>
      </c>
      <c r="AC23" s="707">
        <v>33282</v>
      </c>
      <c r="AD23" s="673">
        <v>2727.7</v>
      </c>
      <c r="AE23" s="707">
        <v>12</v>
      </c>
      <c r="AF23" s="673">
        <v>5.85</v>
      </c>
      <c r="AG23" s="672">
        <v>10378</v>
      </c>
      <c r="AH23" s="673">
        <v>24.21</v>
      </c>
      <c r="AI23" s="672">
        <v>44879</v>
      </c>
      <c r="AJ23" s="674">
        <v>495.3</v>
      </c>
      <c r="AK23" s="623">
        <f t="shared" ref="AK23:AK32" si="16">I23+W23+Y23+AA23+AC23+AE23+AG23+AI23</f>
        <v>1008396</v>
      </c>
      <c r="AL23" s="609">
        <f t="shared" ref="AL23:AL32" si="17">J23+X23+Z23+AB23+AD23+AF23+AH23+AJ23</f>
        <v>21593.559999999998</v>
      </c>
      <c r="AM23" s="623">
        <v>693943</v>
      </c>
      <c r="AN23" s="609">
        <v>5311.14</v>
      </c>
      <c r="AO23" s="641">
        <v>9</v>
      </c>
      <c r="AP23" s="609">
        <v>214.51</v>
      </c>
      <c r="AQ23" s="672">
        <v>578</v>
      </c>
      <c r="AR23" s="673">
        <v>90.58</v>
      </c>
      <c r="AS23" s="672">
        <v>21087</v>
      </c>
      <c r="AT23" s="674">
        <v>2226.7800000000002</v>
      </c>
      <c r="AU23" s="619">
        <v>884790</v>
      </c>
      <c r="AV23" s="620">
        <v>13993.08</v>
      </c>
      <c r="AW23" s="619">
        <f>30239+4</f>
        <v>30243</v>
      </c>
      <c r="AX23" s="620">
        <f>6395.62+432.98</f>
        <v>6828.6</v>
      </c>
      <c r="AY23" s="621">
        <f t="shared" ref="AY23:AY32" si="18">AO23+AQ23+AS23+AU23+AW23</f>
        <v>936707</v>
      </c>
      <c r="AZ23" s="622">
        <f t="shared" ref="AZ23:AZ33" si="19">AP23+AR23+AT23+AV23+AX23</f>
        <v>23353.550000000003</v>
      </c>
      <c r="BA23" s="709">
        <f t="shared" ref="BA23:BA31" si="20">AK23+AY23</f>
        <v>1945103</v>
      </c>
      <c r="BB23" s="710">
        <f t="shared" ref="BB23:BB31" si="21">AL23+AZ23</f>
        <v>44947.11</v>
      </c>
      <c r="BC23" s="623">
        <v>0</v>
      </c>
      <c r="BD23" s="624">
        <v>0</v>
      </c>
      <c r="BE23" s="625">
        <f t="shared" si="10"/>
        <v>-5311.14</v>
      </c>
      <c r="BF23" s="818">
        <v>32494</v>
      </c>
      <c r="BG23" s="607">
        <v>34.799999999999997</v>
      </c>
      <c r="BH23" s="1192">
        <v>236831</v>
      </c>
      <c r="BI23" s="634">
        <v>4072.35</v>
      </c>
      <c r="BJ23" s="628">
        <v>10470</v>
      </c>
      <c r="BK23" s="628">
        <v>336.7</v>
      </c>
      <c r="BL23" s="645"/>
      <c r="BM23" s="646"/>
      <c r="BN23" s="625"/>
      <c r="BO23" s="711">
        <f>'Deposits &amp; Advances'!K29</f>
        <v>44947.11</v>
      </c>
      <c r="BP23" s="630">
        <f>BO23-BB23</f>
        <v>0</v>
      </c>
    </row>
    <row r="24" spans="1:68" ht="20.25" customHeight="1">
      <c r="A24" s="702">
        <v>14</v>
      </c>
      <c r="B24" s="632" t="s">
        <v>42</v>
      </c>
      <c r="C24" s="604">
        <v>2848</v>
      </c>
      <c r="D24" s="605">
        <v>52.82</v>
      </c>
      <c r="E24" s="606">
        <v>0</v>
      </c>
      <c r="F24" s="609">
        <v>0</v>
      </c>
      <c r="G24" s="635">
        <v>5</v>
      </c>
      <c r="H24" s="609">
        <v>7.33</v>
      </c>
      <c r="I24" s="635">
        <f t="shared" ref="I24:I33" si="22">C24+E24+G24</f>
        <v>2853</v>
      </c>
      <c r="J24" s="609">
        <f t="shared" ref="J24:J33" si="23">D24+F24+H24</f>
        <v>60.15</v>
      </c>
      <c r="K24" s="635">
        <v>0</v>
      </c>
      <c r="L24" s="609">
        <v>0</v>
      </c>
      <c r="M24" s="636">
        <v>668</v>
      </c>
      <c r="N24" s="622">
        <v>45.56</v>
      </c>
      <c r="O24" s="636">
        <v>81</v>
      </c>
      <c r="P24" s="622">
        <v>17.27</v>
      </c>
      <c r="Q24" s="636">
        <v>6</v>
      </c>
      <c r="R24" s="622">
        <v>1.52</v>
      </c>
      <c r="S24" s="636">
        <v>0</v>
      </c>
      <c r="T24" s="622">
        <v>0</v>
      </c>
      <c r="U24" s="636">
        <v>0</v>
      </c>
      <c r="V24" s="622">
        <v>0</v>
      </c>
      <c r="W24" s="637">
        <f t="shared" si="14"/>
        <v>755</v>
      </c>
      <c r="X24" s="622">
        <f t="shared" si="15"/>
        <v>64.349999999999994</v>
      </c>
      <c r="Y24" s="637">
        <v>0</v>
      </c>
      <c r="Z24" s="622">
        <v>0</v>
      </c>
      <c r="AA24" s="638">
        <v>6</v>
      </c>
      <c r="AB24" s="622">
        <v>0.31</v>
      </c>
      <c r="AC24" s="637">
        <v>33</v>
      </c>
      <c r="AD24" s="622">
        <v>5.08</v>
      </c>
      <c r="AE24" s="637">
        <v>0</v>
      </c>
      <c r="AF24" s="622">
        <v>0</v>
      </c>
      <c r="AG24" s="636">
        <v>0</v>
      </c>
      <c r="AH24" s="622">
        <v>0</v>
      </c>
      <c r="AI24" s="636">
        <v>0</v>
      </c>
      <c r="AJ24" s="639">
        <v>0</v>
      </c>
      <c r="AK24" s="640">
        <f t="shared" si="16"/>
        <v>3647</v>
      </c>
      <c r="AL24" s="634">
        <f t="shared" si="17"/>
        <v>129.89000000000001</v>
      </c>
      <c r="AM24" s="640">
        <v>1837</v>
      </c>
      <c r="AN24" s="634">
        <v>33.909999999999997</v>
      </c>
      <c r="AO24" s="641">
        <v>0</v>
      </c>
      <c r="AP24" s="609">
        <v>0</v>
      </c>
      <c r="AQ24" s="636">
        <v>2</v>
      </c>
      <c r="AR24" s="622">
        <v>0.4</v>
      </c>
      <c r="AS24" s="636">
        <v>87</v>
      </c>
      <c r="AT24" s="639">
        <v>25.15</v>
      </c>
      <c r="AU24" s="621">
        <v>0</v>
      </c>
      <c r="AV24" s="642">
        <v>0</v>
      </c>
      <c r="AW24" s="621">
        <v>16269</v>
      </c>
      <c r="AX24" s="642">
        <v>416.09</v>
      </c>
      <c r="AY24" s="621">
        <f t="shared" si="18"/>
        <v>16358</v>
      </c>
      <c r="AZ24" s="622">
        <f t="shared" si="19"/>
        <v>441.64</v>
      </c>
      <c r="BA24" s="621">
        <f t="shared" si="20"/>
        <v>20005</v>
      </c>
      <c r="BB24" s="642">
        <f t="shared" si="21"/>
        <v>571.53</v>
      </c>
      <c r="BC24" s="640">
        <v>0</v>
      </c>
      <c r="BD24" s="643">
        <v>0</v>
      </c>
      <c r="BE24" s="625">
        <f t="shared" si="10"/>
        <v>-33.909999999999997</v>
      </c>
      <c r="BF24" s="818">
        <v>0</v>
      </c>
      <c r="BG24" s="634">
        <v>0</v>
      </c>
      <c r="BH24" s="1192">
        <v>2046</v>
      </c>
      <c r="BI24" s="634">
        <v>89.45</v>
      </c>
      <c r="BJ24" s="644">
        <v>779</v>
      </c>
      <c r="BK24" s="644">
        <v>25.73</v>
      </c>
      <c r="BL24" s="645"/>
      <c r="BM24" s="646"/>
      <c r="BN24" s="625"/>
      <c r="BO24" s="712">
        <f>'Deposits &amp; Advances'!K30</f>
        <v>571.52562899999998</v>
      </c>
      <c r="BP24" s="630">
        <f t="shared" si="11"/>
        <v>-4.3709999999919091E-3</v>
      </c>
    </row>
    <row r="25" spans="1:68" ht="20.25" customHeight="1">
      <c r="A25" s="702">
        <v>15</v>
      </c>
      <c r="B25" s="632" t="s">
        <v>43</v>
      </c>
      <c r="C25" s="604">
        <v>6804</v>
      </c>
      <c r="D25" s="605">
        <v>276.42</v>
      </c>
      <c r="E25" s="606">
        <v>0</v>
      </c>
      <c r="F25" s="609">
        <v>0</v>
      </c>
      <c r="G25" s="635">
        <v>186</v>
      </c>
      <c r="H25" s="609">
        <v>69.61</v>
      </c>
      <c r="I25" s="635">
        <f t="shared" si="22"/>
        <v>6990</v>
      </c>
      <c r="J25" s="609">
        <f t="shared" si="23"/>
        <v>346.03000000000003</v>
      </c>
      <c r="K25" s="635">
        <v>4460</v>
      </c>
      <c r="L25" s="609">
        <v>251.4</v>
      </c>
      <c r="M25" s="636">
        <v>3166</v>
      </c>
      <c r="N25" s="622">
        <v>213.12</v>
      </c>
      <c r="O25" s="636">
        <v>2489</v>
      </c>
      <c r="P25" s="622">
        <v>235.72</v>
      </c>
      <c r="Q25" s="636">
        <v>448</v>
      </c>
      <c r="R25" s="622">
        <v>102.89</v>
      </c>
      <c r="S25" s="636">
        <v>0</v>
      </c>
      <c r="T25" s="622">
        <v>0</v>
      </c>
      <c r="U25" s="636">
        <v>0</v>
      </c>
      <c r="V25" s="622">
        <v>0</v>
      </c>
      <c r="W25" s="637">
        <f t="shared" si="14"/>
        <v>6103</v>
      </c>
      <c r="X25" s="622">
        <f t="shared" si="15"/>
        <v>551.73</v>
      </c>
      <c r="Y25" s="637">
        <v>0</v>
      </c>
      <c r="Z25" s="622">
        <v>0</v>
      </c>
      <c r="AA25" s="638">
        <v>2</v>
      </c>
      <c r="AB25" s="622">
        <v>0.03</v>
      </c>
      <c r="AC25" s="637">
        <v>686</v>
      </c>
      <c r="AD25" s="622">
        <v>12.47</v>
      </c>
      <c r="AE25" s="637">
        <v>0</v>
      </c>
      <c r="AF25" s="622">
        <v>0</v>
      </c>
      <c r="AG25" s="636">
        <v>0</v>
      </c>
      <c r="AH25" s="622">
        <v>0</v>
      </c>
      <c r="AI25" s="636">
        <v>0</v>
      </c>
      <c r="AJ25" s="639">
        <v>0</v>
      </c>
      <c r="AK25" s="640">
        <f t="shared" si="16"/>
        <v>13781</v>
      </c>
      <c r="AL25" s="634">
        <f t="shared" si="17"/>
        <v>910.26</v>
      </c>
      <c r="AM25" s="640">
        <v>6291</v>
      </c>
      <c r="AN25" s="634">
        <v>257.13</v>
      </c>
      <c r="AO25" s="641">
        <v>0</v>
      </c>
      <c r="AP25" s="609">
        <v>0</v>
      </c>
      <c r="AQ25" s="636">
        <v>0</v>
      </c>
      <c r="AR25" s="622">
        <v>0</v>
      </c>
      <c r="AS25" s="636">
        <v>73</v>
      </c>
      <c r="AT25" s="639">
        <v>15.29</v>
      </c>
      <c r="AU25" s="621">
        <v>4861</v>
      </c>
      <c r="AV25" s="642">
        <v>105.06</v>
      </c>
      <c r="AW25" s="621">
        <v>106361</v>
      </c>
      <c r="AX25" s="642">
        <v>827.9</v>
      </c>
      <c r="AY25" s="621">
        <f t="shared" si="18"/>
        <v>111295</v>
      </c>
      <c r="AZ25" s="622">
        <f t="shared" si="19"/>
        <v>948.25</v>
      </c>
      <c r="BA25" s="621">
        <f t="shared" si="20"/>
        <v>125076</v>
      </c>
      <c r="BB25" s="642">
        <f t="shared" si="21"/>
        <v>1858.51</v>
      </c>
      <c r="BC25" s="640">
        <v>0</v>
      </c>
      <c r="BD25" s="643">
        <v>0</v>
      </c>
      <c r="BE25" s="625">
        <f t="shared" si="10"/>
        <v>-257.13</v>
      </c>
      <c r="BF25" s="818">
        <v>0</v>
      </c>
      <c r="BG25" s="634">
        <v>0</v>
      </c>
      <c r="BH25" s="1192">
        <v>4476</v>
      </c>
      <c r="BI25" s="634">
        <v>65.790000000000006</v>
      </c>
      <c r="BJ25" s="644">
        <v>570</v>
      </c>
      <c r="BK25" s="644">
        <v>28.01</v>
      </c>
      <c r="BL25" s="645"/>
      <c r="BM25" s="646"/>
      <c r="BN25" s="625"/>
      <c r="BO25" s="712">
        <f>'Deposits &amp; Advances'!K31</f>
        <v>1858.51</v>
      </c>
      <c r="BP25" s="630">
        <f t="shared" si="11"/>
        <v>0</v>
      </c>
    </row>
    <row r="26" spans="1:68" ht="18">
      <c r="A26" s="702">
        <v>16</v>
      </c>
      <c r="B26" s="664" t="s">
        <v>44</v>
      </c>
      <c r="C26" s="604">
        <v>0</v>
      </c>
      <c r="D26" s="605">
        <v>0</v>
      </c>
      <c r="E26" s="606">
        <v>0</v>
      </c>
      <c r="F26" s="609">
        <v>0</v>
      </c>
      <c r="G26" s="635">
        <v>182</v>
      </c>
      <c r="H26" s="609">
        <v>1.24</v>
      </c>
      <c r="I26" s="635">
        <f t="shared" si="22"/>
        <v>182</v>
      </c>
      <c r="J26" s="609">
        <f t="shared" si="23"/>
        <v>1.24</v>
      </c>
      <c r="K26" s="635">
        <v>0</v>
      </c>
      <c r="L26" s="609">
        <v>0</v>
      </c>
      <c r="M26" s="636">
        <v>0</v>
      </c>
      <c r="N26" s="622">
        <v>0</v>
      </c>
      <c r="O26" s="636">
        <v>0</v>
      </c>
      <c r="P26" s="622">
        <v>0</v>
      </c>
      <c r="Q26" s="636">
        <v>0</v>
      </c>
      <c r="R26" s="622">
        <v>0</v>
      </c>
      <c r="S26" s="636">
        <v>0</v>
      </c>
      <c r="T26" s="622">
        <v>0</v>
      </c>
      <c r="U26" s="636">
        <v>0</v>
      </c>
      <c r="V26" s="622">
        <v>0</v>
      </c>
      <c r="W26" s="637">
        <f t="shared" si="14"/>
        <v>0</v>
      </c>
      <c r="X26" s="622">
        <f t="shared" si="15"/>
        <v>0</v>
      </c>
      <c r="Y26" s="637">
        <v>0</v>
      </c>
      <c r="Z26" s="622">
        <v>0</v>
      </c>
      <c r="AA26" s="638">
        <v>0</v>
      </c>
      <c r="AB26" s="622">
        <v>0</v>
      </c>
      <c r="AC26" s="637">
        <v>0</v>
      </c>
      <c r="AD26" s="622">
        <v>0</v>
      </c>
      <c r="AE26" s="637">
        <v>0</v>
      </c>
      <c r="AF26" s="622">
        <v>0</v>
      </c>
      <c r="AG26" s="636">
        <v>0</v>
      </c>
      <c r="AH26" s="622">
        <v>0</v>
      </c>
      <c r="AI26" s="636">
        <v>0</v>
      </c>
      <c r="AJ26" s="639">
        <v>0</v>
      </c>
      <c r="AK26" s="640">
        <f t="shared" si="16"/>
        <v>182</v>
      </c>
      <c r="AL26" s="634">
        <f t="shared" si="17"/>
        <v>1.24</v>
      </c>
      <c r="AM26" s="640">
        <v>0</v>
      </c>
      <c r="AN26" s="634">
        <v>0</v>
      </c>
      <c r="AO26" s="641">
        <v>0</v>
      </c>
      <c r="AP26" s="609">
        <v>0</v>
      </c>
      <c r="AQ26" s="636">
        <v>0</v>
      </c>
      <c r="AR26" s="622">
        <v>0</v>
      </c>
      <c r="AS26" s="636">
        <v>2</v>
      </c>
      <c r="AT26" s="639">
        <v>0.47</v>
      </c>
      <c r="AU26" s="621">
        <v>18</v>
      </c>
      <c r="AV26" s="642">
        <v>0.34</v>
      </c>
      <c r="AW26" s="621">
        <v>300</v>
      </c>
      <c r="AX26" s="642">
        <v>5.74</v>
      </c>
      <c r="AY26" s="621">
        <f t="shared" si="18"/>
        <v>320</v>
      </c>
      <c r="AZ26" s="622">
        <f t="shared" si="19"/>
        <v>6.5500000000000007</v>
      </c>
      <c r="BA26" s="619">
        <f t="shared" si="20"/>
        <v>502</v>
      </c>
      <c r="BB26" s="620">
        <f t="shared" si="21"/>
        <v>7.7900000000000009</v>
      </c>
      <c r="BC26" s="640">
        <v>0</v>
      </c>
      <c r="BD26" s="643">
        <v>0</v>
      </c>
      <c r="BE26" s="625">
        <f t="shared" si="10"/>
        <v>0</v>
      </c>
      <c r="BF26" s="818">
        <v>0</v>
      </c>
      <c r="BG26" s="634">
        <v>0</v>
      </c>
      <c r="BH26" s="1190">
        <v>0</v>
      </c>
      <c r="BI26" s="732">
        <v>0</v>
      </c>
      <c r="BJ26" s="652">
        <v>0</v>
      </c>
      <c r="BK26" s="652">
        <v>0</v>
      </c>
      <c r="BL26" s="645"/>
      <c r="BM26" s="646"/>
      <c r="BN26" s="625"/>
      <c r="BO26" s="712">
        <f>'Deposits &amp; Advances'!K32</f>
        <v>7.79</v>
      </c>
      <c r="BP26" s="630">
        <f t="shared" si="11"/>
        <v>0</v>
      </c>
    </row>
    <row r="27" spans="1:68" ht="18">
      <c r="A27" s="702">
        <v>17</v>
      </c>
      <c r="B27" s="632" t="s">
        <v>45</v>
      </c>
      <c r="C27" s="604">
        <v>287</v>
      </c>
      <c r="D27" s="605">
        <v>16.940000000000001</v>
      </c>
      <c r="E27" s="606">
        <v>0</v>
      </c>
      <c r="F27" s="609">
        <v>0</v>
      </c>
      <c r="G27" s="635">
        <v>0</v>
      </c>
      <c r="H27" s="609">
        <v>0</v>
      </c>
      <c r="I27" s="635">
        <f t="shared" si="22"/>
        <v>287</v>
      </c>
      <c r="J27" s="609">
        <f t="shared" si="23"/>
        <v>16.940000000000001</v>
      </c>
      <c r="K27" s="635">
        <v>68</v>
      </c>
      <c r="L27" s="609">
        <v>4.29</v>
      </c>
      <c r="M27" s="636">
        <v>340</v>
      </c>
      <c r="N27" s="622">
        <v>53.82</v>
      </c>
      <c r="O27" s="636">
        <v>62</v>
      </c>
      <c r="P27" s="622">
        <v>21.94</v>
      </c>
      <c r="Q27" s="636">
        <v>9</v>
      </c>
      <c r="R27" s="622">
        <v>2.06</v>
      </c>
      <c r="S27" s="636">
        <v>0</v>
      </c>
      <c r="T27" s="622">
        <v>0</v>
      </c>
      <c r="U27" s="636">
        <v>0</v>
      </c>
      <c r="V27" s="622">
        <v>0</v>
      </c>
      <c r="W27" s="637">
        <f t="shared" si="14"/>
        <v>411</v>
      </c>
      <c r="X27" s="622">
        <f t="shared" si="15"/>
        <v>77.820000000000007</v>
      </c>
      <c r="Y27" s="637">
        <v>0</v>
      </c>
      <c r="Z27" s="622">
        <v>0</v>
      </c>
      <c r="AA27" s="638">
        <v>8</v>
      </c>
      <c r="AB27" s="622">
        <v>1.31</v>
      </c>
      <c r="AC27" s="637">
        <v>238</v>
      </c>
      <c r="AD27" s="622">
        <v>6.85</v>
      </c>
      <c r="AE27" s="637">
        <v>0</v>
      </c>
      <c r="AF27" s="622">
        <v>0</v>
      </c>
      <c r="AG27" s="636">
        <v>0</v>
      </c>
      <c r="AH27" s="622">
        <v>0</v>
      </c>
      <c r="AI27" s="636">
        <v>10</v>
      </c>
      <c r="AJ27" s="639">
        <v>0.04</v>
      </c>
      <c r="AK27" s="640">
        <f t="shared" si="16"/>
        <v>954</v>
      </c>
      <c r="AL27" s="634">
        <f t="shared" si="17"/>
        <v>102.96000000000001</v>
      </c>
      <c r="AM27" s="640">
        <v>0</v>
      </c>
      <c r="AN27" s="634">
        <v>0</v>
      </c>
      <c r="AO27" s="641">
        <v>0</v>
      </c>
      <c r="AP27" s="609">
        <v>0</v>
      </c>
      <c r="AQ27" s="636">
        <v>0</v>
      </c>
      <c r="AR27" s="622">
        <v>0</v>
      </c>
      <c r="AS27" s="636">
        <v>0</v>
      </c>
      <c r="AT27" s="639">
        <v>0</v>
      </c>
      <c r="AU27" s="621">
        <v>0</v>
      </c>
      <c r="AV27" s="642">
        <v>0</v>
      </c>
      <c r="AW27" s="621">
        <v>5629</v>
      </c>
      <c r="AX27" s="642">
        <v>309.61</v>
      </c>
      <c r="AY27" s="621">
        <f t="shared" si="18"/>
        <v>5629</v>
      </c>
      <c r="AZ27" s="622">
        <f t="shared" si="19"/>
        <v>309.61</v>
      </c>
      <c r="BA27" s="619">
        <f t="shared" si="20"/>
        <v>6583</v>
      </c>
      <c r="BB27" s="620">
        <f t="shared" si="21"/>
        <v>412.57000000000005</v>
      </c>
      <c r="BC27" s="640">
        <v>0</v>
      </c>
      <c r="BD27" s="643">
        <v>0</v>
      </c>
      <c r="BE27" s="625">
        <f t="shared" si="10"/>
        <v>0</v>
      </c>
      <c r="BF27" s="818">
        <v>0</v>
      </c>
      <c r="BG27" s="634">
        <v>0</v>
      </c>
      <c r="BH27" s="1192">
        <v>0</v>
      </c>
      <c r="BI27" s="634">
        <v>0</v>
      </c>
      <c r="BJ27" s="644">
        <v>0</v>
      </c>
      <c r="BK27" s="644">
        <v>0</v>
      </c>
      <c r="BL27" s="645"/>
      <c r="BM27" s="663"/>
      <c r="BN27" s="625"/>
      <c r="BO27" s="712">
        <f>'Deposits &amp; Advances'!K33</f>
        <v>412.57</v>
      </c>
      <c r="BP27" s="630">
        <f t="shared" si="11"/>
        <v>0</v>
      </c>
    </row>
    <row r="28" spans="1:68" ht="18.75" thickBot="1">
      <c r="A28" s="702">
        <v>18</v>
      </c>
      <c r="B28" s="632" t="s">
        <v>46</v>
      </c>
      <c r="C28" s="604">
        <v>0</v>
      </c>
      <c r="D28" s="605">
        <v>0</v>
      </c>
      <c r="E28" s="606">
        <v>0</v>
      </c>
      <c r="F28" s="609">
        <v>0</v>
      </c>
      <c r="G28" s="635">
        <v>0</v>
      </c>
      <c r="H28" s="609">
        <v>0</v>
      </c>
      <c r="I28" s="635">
        <f t="shared" si="22"/>
        <v>0</v>
      </c>
      <c r="J28" s="609">
        <f t="shared" si="23"/>
        <v>0</v>
      </c>
      <c r="K28" s="635">
        <v>0</v>
      </c>
      <c r="L28" s="609">
        <v>0</v>
      </c>
      <c r="M28" s="636">
        <v>45</v>
      </c>
      <c r="N28" s="622">
        <v>5.0999999999999996</v>
      </c>
      <c r="O28" s="636">
        <v>2</v>
      </c>
      <c r="P28" s="622">
        <v>0.28000000000000003</v>
      </c>
      <c r="Q28" s="636">
        <v>2</v>
      </c>
      <c r="R28" s="622">
        <v>0.18</v>
      </c>
      <c r="S28" s="636">
        <v>0</v>
      </c>
      <c r="T28" s="622">
        <v>0</v>
      </c>
      <c r="U28" s="636">
        <v>0</v>
      </c>
      <c r="V28" s="622">
        <v>0</v>
      </c>
      <c r="W28" s="637">
        <f t="shared" si="14"/>
        <v>49</v>
      </c>
      <c r="X28" s="622">
        <f t="shared" si="15"/>
        <v>5.56</v>
      </c>
      <c r="Y28" s="637">
        <v>0</v>
      </c>
      <c r="Z28" s="622">
        <v>0</v>
      </c>
      <c r="AA28" s="638">
        <v>0</v>
      </c>
      <c r="AB28" s="622">
        <v>0</v>
      </c>
      <c r="AC28" s="637">
        <v>0</v>
      </c>
      <c r="AD28" s="622">
        <v>0</v>
      </c>
      <c r="AE28" s="637">
        <v>0</v>
      </c>
      <c r="AF28" s="622">
        <v>0</v>
      </c>
      <c r="AG28" s="636">
        <v>0</v>
      </c>
      <c r="AH28" s="622">
        <v>0</v>
      </c>
      <c r="AI28" s="636">
        <v>0</v>
      </c>
      <c r="AJ28" s="639">
        <v>0</v>
      </c>
      <c r="AK28" s="640">
        <f t="shared" si="16"/>
        <v>49</v>
      </c>
      <c r="AL28" s="634">
        <f t="shared" si="17"/>
        <v>5.56</v>
      </c>
      <c r="AM28" s="640">
        <v>8</v>
      </c>
      <c r="AN28" s="634">
        <v>0.4</v>
      </c>
      <c r="AO28" s="641">
        <v>0</v>
      </c>
      <c r="AP28" s="609">
        <v>0</v>
      </c>
      <c r="AQ28" s="636">
        <v>0</v>
      </c>
      <c r="AR28" s="622">
        <v>0</v>
      </c>
      <c r="AS28" s="636">
        <v>0</v>
      </c>
      <c r="AT28" s="639">
        <v>0</v>
      </c>
      <c r="AU28" s="621">
        <v>158</v>
      </c>
      <c r="AV28" s="642">
        <v>6.18</v>
      </c>
      <c r="AW28" s="621">
        <v>2744</v>
      </c>
      <c r="AX28" s="642">
        <v>13.05</v>
      </c>
      <c r="AY28" s="621">
        <f t="shared" si="18"/>
        <v>2902</v>
      </c>
      <c r="AZ28" s="622">
        <f t="shared" si="19"/>
        <v>19.23</v>
      </c>
      <c r="BA28" s="619">
        <f t="shared" si="20"/>
        <v>2951</v>
      </c>
      <c r="BB28" s="620">
        <f t="shared" si="21"/>
        <v>24.79</v>
      </c>
      <c r="BC28" s="640">
        <v>0</v>
      </c>
      <c r="BD28" s="643">
        <v>0</v>
      </c>
      <c r="BE28" s="625">
        <f t="shared" si="10"/>
        <v>-0.4</v>
      </c>
      <c r="BF28" s="818">
        <v>0</v>
      </c>
      <c r="BG28" s="634">
        <v>0</v>
      </c>
      <c r="BH28" s="1192">
        <v>0</v>
      </c>
      <c r="BI28" s="634">
        <v>0</v>
      </c>
      <c r="BJ28" s="644">
        <v>8</v>
      </c>
      <c r="BK28" s="644">
        <v>0.4</v>
      </c>
      <c r="BL28" s="645"/>
      <c r="BM28" s="663"/>
      <c r="BN28" s="625"/>
      <c r="BO28" s="712">
        <f>'Deposits &amp; Advances'!K34</f>
        <v>24.79</v>
      </c>
      <c r="BP28" s="630">
        <f t="shared" si="11"/>
        <v>0</v>
      </c>
    </row>
    <row r="29" spans="1:68" ht="18">
      <c r="A29" s="702">
        <v>19</v>
      </c>
      <c r="B29" s="664" t="s">
        <v>37</v>
      </c>
      <c r="C29" s="604">
        <v>131</v>
      </c>
      <c r="D29" s="605">
        <v>1.24</v>
      </c>
      <c r="E29" s="665">
        <v>0</v>
      </c>
      <c r="F29" s="666">
        <v>0</v>
      </c>
      <c r="G29" s="633">
        <v>0</v>
      </c>
      <c r="H29" s="634">
        <v>0</v>
      </c>
      <c r="I29" s="608">
        <f>C29+E29+G29</f>
        <v>131</v>
      </c>
      <c r="J29" s="607">
        <f>D29+F29+H29</f>
        <v>1.24</v>
      </c>
      <c r="K29" s="635">
        <v>104</v>
      </c>
      <c r="L29" s="609">
        <v>0.7</v>
      </c>
      <c r="M29" s="667">
        <v>470</v>
      </c>
      <c r="N29" s="668">
        <v>14.1</v>
      </c>
      <c r="O29" s="667">
        <v>12</v>
      </c>
      <c r="P29" s="668">
        <v>0.92</v>
      </c>
      <c r="Q29" s="667">
        <v>3</v>
      </c>
      <c r="R29" s="668">
        <v>5.61</v>
      </c>
      <c r="S29" s="667">
        <v>0</v>
      </c>
      <c r="T29" s="668">
        <v>0</v>
      </c>
      <c r="U29" s="667">
        <v>0</v>
      </c>
      <c r="V29" s="668">
        <v>0</v>
      </c>
      <c r="W29" s="669">
        <f>M29+O29+Q29+S29+U29</f>
        <v>485</v>
      </c>
      <c r="X29" s="668">
        <f>N29+P29+R29+T29+V29</f>
        <v>20.63</v>
      </c>
      <c r="Y29" s="669">
        <v>0</v>
      </c>
      <c r="Z29" s="668">
        <v>0</v>
      </c>
      <c r="AA29" s="670">
        <v>23</v>
      </c>
      <c r="AB29" s="668">
        <v>1.07</v>
      </c>
      <c r="AC29" s="669">
        <v>27</v>
      </c>
      <c r="AD29" s="668">
        <v>2.4700000000000002</v>
      </c>
      <c r="AE29" s="669">
        <v>0</v>
      </c>
      <c r="AF29" s="668">
        <v>0</v>
      </c>
      <c r="AG29" s="667">
        <v>0</v>
      </c>
      <c r="AH29" s="668">
        <v>0</v>
      </c>
      <c r="AI29" s="667">
        <v>0</v>
      </c>
      <c r="AJ29" s="671">
        <v>0</v>
      </c>
      <c r="AK29" s="640">
        <f>I29+W29+Y29+AA29+AC29+AE29+AG29+AI29</f>
        <v>666</v>
      </c>
      <c r="AL29" s="634">
        <f>J29+X29+Z29+AB29+AD29+AF29+AH29+AJ29</f>
        <v>25.409999999999997</v>
      </c>
      <c r="AM29" s="640">
        <v>175</v>
      </c>
      <c r="AN29" s="634">
        <v>3.01</v>
      </c>
      <c r="AO29" s="641">
        <v>37</v>
      </c>
      <c r="AP29" s="609">
        <v>0.44</v>
      </c>
      <c r="AQ29" s="672">
        <v>1</v>
      </c>
      <c r="AR29" s="673">
        <v>7.0000000000000007E-2</v>
      </c>
      <c r="AS29" s="672">
        <v>7</v>
      </c>
      <c r="AT29" s="674">
        <v>1.21</v>
      </c>
      <c r="AU29" s="619">
        <v>150</v>
      </c>
      <c r="AV29" s="620">
        <v>4.79</v>
      </c>
      <c r="AW29" s="619">
        <v>258</v>
      </c>
      <c r="AX29" s="620">
        <v>8.77</v>
      </c>
      <c r="AY29" s="621">
        <f>AO29+AQ29+AS29+AU29+AW29</f>
        <v>453</v>
      </c>
      <c r="AZ29" s="622">
        <f>AP29+AR29+AT29+AV29+AX29</f>
        <v>15.28</v>
      </c>
      <c r="BA29" s="619">
        <f>AK29+AY29</f>
        <v>1119</v>
      </c>
      <c r="BB29" s="620">
        <f>AL29+AZ29</f>
        <v>40.69</v>
      </c>
      <c r="BC29" s="675">
        <v>0</v>
      </c>
      <c r="BD29" s="676">
        <v>0</v>
      </c>
      <c r="BE29" s="625">
        <f>BD29-AN29</f>
        <v>-3.01</v>
      </c>
      <c r="BF29" s="1201">
        <v>0</v>
      </c>
      <c r="BG29" s="1193">
        <v>0</v>
      </c>
      <c r="BH29" s="1194">
        <v>15</v>
      </c>
      <c r="BI29" s="666">
        <v>0.04</v>
      </c>
      <c r="BJ29" s="644">
        <v>100</v>
      </c>
      <c r="BK29" s="644">
        <v>2.61</v>
      </c>
      <c r="BL29" s="645"/>
      <c r="BM29" s="646"/>
      <c r="BN29" s="625"/>
      <c r="BO29" s="629">
        <f>'Deposits &amp; Advances'!K35</f>
        <v>40.69</v>
      </c>
      <c r="BP29" s="630">
        <f>BO29-BB29</f>
        <v>0</v>
      </c>
    </row>
    <row r="30" spans="1:68" ht="18">
      <c r="A30" s="702">
        <v>20</v>
      </c>
      <c r="B30" s="632" t="s">
        <v>47</v>
      </c>
      <c r="C30" s="604">
        <v>380</v>
      </c>
      <c r="D30" s="605">
        <v>8.4700000000000006</v>
      </c>
      <c r="E30" s="665">
        <v>0</v>
      </c>
      <c r="F30" s="666">
        <v>0</v>
      </c>
      <c r="G30" s="713">
        <v>0</v>
      </c>
      <c r="H30" s="666">
        <v>0</v>
      </c>
      <c r="I30" s="635">
        <f t="shared" si="22"/>
        <v>380</v>
      </c>
      <c r="J30" s="609">
        <f t="shared" si="23"/>
        <v>8.4700000000000006</v>
      </c>
      <c r="K30" s="635">
        <v>380</v>
      </c>
      <c r="L30" s="609">
        <v>8.4700000000000006</v>
      </c>
      <c r="M30" s="667">
        <v>579</v>
      </c>
      <c r="N30" s="668">
        <v>6.55</v>
      </c>
      <c r="O30" s="667">
        <v>677</v>
      </c>
      <c r="P30" s="668">
        <v>67.91</v>
      </c>
      <c r="Q30" s="667">
        <v>0</v>
      </c>
      <c r="R30" s="668">
        <v>0</v>
      </c>
      <c r="S30" s="667">
        <v>0</v>
      </c>
      <c r="T30" s="668">
        <v>0</v>
      </c>
      <c r="U30" s="667">
        <v>0</v>
      </c>
      <c r="V30" s="668">
        <v>0</v>
      </c>
      <c r="W30" s="669">
        <f t="shared" si="14"/>
        <v>1256</v>
      </c>
      <c r="X30" s="668">
        <f t="shared" si="15"/>
        <v>74.459999999999994</v>
      </c>
      <c r="Y30" s="669">
        <v>0</v>
      </c>
      <c r="Z30" s="668">
        <v>0</v>
      </c>
      <c r="AA30" s="670">
        <v>0</v>
      </c>
      <c r="AB30" s="668">
        <v>0</v>
      </c>
      <c r="AC30" s="669">
        <v>0</v>
      </c>
      <c r="AD30" s="668">
        <v>0</v>
      </c>
      <c r="AE30" s="669">
        <v>0</v>
      </c>
      <c r="AF30" s="668">
        <v>0</v>
      </c>
      <c r="AG30" s="667">
        <v>0</v>
      </c>
      <c r="AH30" s="668">
        <v>0</v>
      </c>
      <c r="AI30" s="667">
        <v>0</v>
      </c>
      <c r="AJ30" s="671">
        <v>0</v>
      </c>
      <c r="AK30" s="640">
        <f t="shared" si="16"/>
        <v>1636</v>
      </c>
      <c r="AL30" s="634">
        <f t="shared" si="17"/>
        <v>82.929999999999993</v>
      </c>
      <c r="AM30" s="675">
        <v>404</v>
      </c>
      <c r="AN30" s="676">
        <v>2.73</v>
      </c>
      <c r="AO30" s="714">
        <v>0</v>
      </c>
      <c r="AP30" s="666">
        <v>0</v>
      </c>
      <c r="AQ30" s="655">
        <v>0</v>
      </c>
      <c r="AR30" s="656">
        <v>0</v>
      </c>
      <c r="AS30" s="655">
        <v>0</v>
      </c>
      <c r="AT30" s="659">
        <v>0</v>
      </c>
      <c r="AU30" s="648">
        <v>0</v>
      </c>
      <c r="AV30" s="649">
        <v>0</v>
      </c>
      <c r="AW30" s="648">
        <v>3857</v>
      </c>
      <c r="AX30" s="649">
        <v>63.78</v>
      </c>
      <c r="AY30" s="715">
        <f t="shared" si="18"/>
        <v>3857</v>
      </c>
      <c r="AZ30" s="639">
        <f t="shared" si="19"/>
        <v>63.78</v>
      </c>
      <c r="BA30" s="716">
        <f t="shared" si="20"/>
        <v>5493</v>
      </c>
      <c r="BB30" s="710">
        <f t="shared" si="21"/>
        <v>146.70999999999998</v>
      </c>
      <c r="BC30" s="675">
        <v>0</v>
      </c>
      <c r="BD30" s="676">
        <v>0</v>
      </c>
      <c r="BE30" s="625">
        <f t="shared" si="10"/>
        <v>-2.73</v>
      </c>
      <c r="BF30" s="1201">
        <v>0</v>
      </c>
      <c r="BG30" s="634">
        <v>0</v>
      </c>
      <c r="BH30" s="1194">
        <v>572</v>
      </c>
      <c r="BI30" s="666">
        <v>9</v>
      </c>
      <c r="BJ30" s="677">
        <v>662</v>
      </c>
      <c r="BK30" s="677">
        <v>42.23</v>
      </c>
      <c r="BL30" s="660"/>
      <c r="BM30" s="717"/>
      <c r="BN30" s="625"/>
      <c r="BO30" s="718">
        <f>'Deposits &amp; Advances'!K36</f>
        <v>146.71</v>
      </c>
      <c r="BP30" s="630">
        <f t="shared" si="11"/>
        <v>0</v>
      </c>
    </row>
    <row r="31" spans="1:68" ht="18.75" thickBot="1">
      <c r="A31" s="702">
        <v>21</v>
      </c>
      <c r="B31" s="719" t="s">
        <v>48</v>
      </c>
      <c r="C31" s="604">
        <v>0</v>
      </c>
      <c r="D31" s="605">
        <v>0</v>
      </c>
      <c r="E31" s="633">
        <v>0</v>
      </c>
      <c r="F31" s="634">
        <v>0</v>
      </c>
      <c r="G31" s="633">
        <v>0</v>
      </c>
      <c r="H31" s="634">
        <v>0</v>
      </c>
      <c r="I31" s="635">
        <f t="shared" si="22"/>
        <v>0</v>
      </c>
      <c r="J31" s="609">
        <f t="shared" si="23"/>
        <v>0</v>
      </c>
      <c r="K31" s="635">
        <v>0</v>
      </c>
      <c r="L31" s="609">
        <v>0</v>
      </c>
      <c r="M31" s="720">
        <v>0</v>
      </c>
      <c r="N31" s="622">
        <v>0</v>
      </c>
      <c r="O31" s="720">
        <v>6</v>
      </c>
      <c r="P31" s="622">
        <v>0.26</v>
      </c>
      <c r="Q31" s="720">
        <v>0</v>
      </c>
      <c r="R31" s="622">
        <v>0</v>
      </c>
      <c r="S31" s="720">
        <v>0</v>
      </c>
      <c r="T31" s="622">
        <v>0</v>
      </c>
      <c r="U31" s="720">
        <v>0</v>
      </c>
      <c r="V31" s="622">
        <v>0</v>
      </c>
      <c r="W31" s="721">
        <f t="shared" si="14"/>
        <v>6</v>
      </c>
      <c r="X31" s="622">
        <f t="shared" si="15"/>
        <v>0.26</v>
      </c>
      <c r="Y31" s="722">
        <v>0</v>
      </c>
      <c r="Z31" s="622">
        <v>0</v>
      </c>
      <c r="AA31" s="722">
        <v>0</v>
      </c>
      <c r="AB31" s="622">
        <v>0</v>
      </c>
      <c r="AC31" s="722">
        <v>1</v>
      </c>
      <c r="AD31" s="622">
        <v>0.05</v>
      </c>
      <c r="AE31" s="722">
        <v>0</v>
      </c>
      <c r="AF31" s="622">
        <v>0</v>
      </c>
      <c r="AG31" s="621">
        <v>0</v>
      </c>
      <c r="AH31" s="622">
        <v>0</v>
      </c>
      <c r="AI31" s="621">
        <v>0</v>
      </c>
      <c r="AJ31" s="639">
        <v>0</v>
      </c>
      <c r="AK31" s="640">
        <f t="shared" si="16"/>
        <v>7</v>
      </c>
      <c r="AL31" s="634">
        <f t="shared" si="17"/>
        <v>0.31</v>
      </c>
      <c r="AM31" s="640">
        <v>0</v>
      </c>
      <c r="AN31" s="634">
        <v>0</v>
      </c>
      <c r="AO31" s="723">
        <v>0</v>
      </c>
      <c r="AP31" s="634">
        <v>0</v>
      </c>
      <c r="AQ31" s="621">
        <v>0</v>
      </c>
      <c r="AR31" s="622">
        <v>0</v>
      </c>
      <c r="AS31" s="621">
        <v>0</v>
      </c>
      <c r="AT31" s="639">
        <v>0</v>
      </c>
      <c r="AU31" s="621">
        <v>0</v>
      </c>
      <c r="AV31" s="724">
        <v>0.49</v>
      </c>
      <c r="AW31" s="621">
        <v>162</v>
      </c>
      <c r="AX31" s="639">
        <v>3.03</v>
      </c>
      <c r="AY31" s="715">
        <f t="shared" si="18"/>
        <v>162</v>
      </c>
      <c r="AZ31" s="639">
        <f t="shared" si="19"/>
        <v>3.5199999999999996</v>
      </c>
      <c r="BA31" s="715">
        <f t="shared" si="20"/>
        <v>169</v>
      </c>
      <c r="BB31" s="622">
        <f t="shared" si="21"/>
        <v>3.8299999999999996</v>
      </c>
      <c r="BC31" s="640">
        <v>0</v>
      </c>
      <c r="BD31" s="634">
        <v>0</v>
      </c>
      <c r="BE31" s="625">
        <f t="shared" si="10"/>
        <v>0</v>
      </c>
      <c r="BF31" s="633">
        <v>0</v>
      </c>
      <c r="BG31" s="634">
        <v>0</v>
      </c>
      <c r="BH31" s="640">
        <v>0</v>
      </c>
      <c r="BI31" s="634">
        <v>0</v>
      </c>
      <c r="BJ31" s="644">
        <v>0</v>
      </c>
      <c r="BK31" s="644">
        <v>0</v>
      </c>
      <c r="BL31" s="645"/>
      <c r="BM31" s="646"/>
      <c r="BN31" s="625"/>
      <c r="BO31" s="718">
        <f>'Deposits &amp; Advances'!K37</f>
        <v>3.83</v>
      </c>
      <c r="BP31" s="630">
        <f t="shared" si="11"/>
        <v>0</v>
      </c>
    </row>
    <row r="32" spans="1:68" ht="18.75" thickBot="1">
      <c r="A32" s="702">
        <v>22</v>
      </c>
      <c r="B32" s="726" t="s">
        <v>49</v>
      </c>
      <c r="C32" s="727">
        <v>0</v>
      </c>
      <c r="D32" s="728">
        <v>0</v>
      </c>
      <c r="E32" s="713">
        <v>0</v>
      </c>
      <c r="F32" s="666">
        <v>0</v>
      </c>
      <c r="G32" s="713">
        <v>0</v>
      </c>
      <c r="H32" s="666">
        <v>0</v>
      </c>
      <c r="I32" s="635">
        <f t="shared" si="22"/>
        <v>0</v>
      </c>
      <c r="J32" s="609">
        <f t="shared" si="23"/>
        <v>0</v>
      </c>
      <c r="K32" s="713">
        <v>0</v>
      </c>
      <c r="L32" s="666">
        <v>0</v>
      </c>
      <c r="M32" s="729">
        <v>0</v>
      </c>
      <c r="N32" s="668">
        <v>0</v>
      </c>
      <c r="O32" s="729">
        <v>0</v>
      </c>
      <c r="P32" s="668">
        <v>0</v>
      </c>
      <c r="Q32" s="729">
        <v>0</v>
      </c>
      <c r="R32" s="668">
        <v>0</v>
      </c>
      <c r="S32" s="729">
        <v>0</v>
      </c>
      <c r="T32" s="668">
        <v>0</v>
      </c>
      <c r="U32" s="729">
        <v>0</v>
      </c>
      <c r="V32" s="668">
        <v>0</v>
      </c>
      <c r="W32" s="730">
        <f t="shared" si="14"/>
        <v>0</v>
      </c>
      <c r="X32" s="668">
        <f t="shared" si="15"/>
        <v>0</v>
      </c>
      <c r="Y32" s="731">
        <v>0</v>
      </c>
      <c r="Z32" s="668">
        <v>0</v>
      </c>
      <c r="AA32" s="731">
        <v>0</v>
      </c>
      <c r="AB32" s="668">
        <v>0</v>
      </c>
      <c r="AC32" s="731">
        <v>0</v>
      </c>
      <c r="AD32" s="668">
        <v>0</v>
      </c>
      <c r="AE32" s="731">
        <v>0</v>
      </c>
      <c r="AF32" s="668">
        <v>0</v>
      </c>
      <c r="AG32" s="709">
        <v>0</v>
      </c>
      <c r="AH32" s="668">
        <v>0</v>
      </c>
      <c r="AI32" s="709">
        <v>0</v>
      </c>
      <c r="AJ32" s="671">
        <v>0</v>
      </c>
      <c r="AK32" s="650">
        <f t="shared" si="16"/>
        <v>0</v>
      </c>
      <c r="AL32" s="732">
        <f t="shared" si="17"/>
        <v>0</v>
      </c>
      <c r="AM32" s="650">
        <v>0</v>
      </c>
      <c r="AN32" s="732">
        <v>0</v>
      </c>
      <c r="AO32" s="733">
        <v>0</v>
      </c>
      <c r="AP32" s="666">
        <v>0</v>
      </c>
      <c r="AQ32" s="709">
        <v>0</v>
      </c>
      <c r="AR32" s="668">
        <v>0</v>
      </c>
      <c r="AS32" s="709">
        <v>0</v>
      </c>
      <c r="AT32" s="671">
        <v>0</v>
      </c>
      <c r="AU32" s="709">
        <v>0</v>
      </c>
      <c r="AV32" s="734">
        <v>0</v>
      </c>
      <c r="AW32" s="709">
        <v>25</v>
      </c>
      <c r="AX32" s="671">
        <v>3.23</v>
      </c>
      <c r="AY32" s="716">
        <f t="shared" si="18"/>
        <v>25</v>
      </c>
      <c r="AZ32" s="659">
        <f t="shared" si="19"/>
        <v>3.23</v>
      </c>
      <c r="BA32" s="715">
        <f>AK32+AY32</f>
        <v>25</v>
      </c>
      <c r="BB32" s="622">
        <f>AL32+AZ32</f>
        <v>3.23</v>
      </c>
      <c r="BC32" s="650">
        <v>0</v>
      </c>
      <c r="BD32" s="732">
        <v>0</v>
      </c>
      <c r="BE32" s="625">
        <f>BD32-AN32</f>
        <v>0</v>
      </c>
      <c r="BF32" s="742">
        <v>0</v>
      </c>
      <c r="BG32" s="743">
        <v>0</v>
      </c>
      <c r="BH32" s="749">
        <v>0</v>
      </c>
      <c r="BI32" s="743">
        <v>0</v>
      </c>
      <c r="BJ32" s="735">
        <v>0</v>
      </c>
      <c r="BK32" s="735">
        <v>0</v>
      </c>
      <c r="BL32" s="736"/>
      <c r="BM32" s="737"/>
      <c r="BN32" s="625"/>
      <c r="BO32" s="738">
        <f>'Deposits &amp; Advances'!K38</f>
        <v>3.23</v>
      </c>
      <c r="BP32" s="630">
        <f t="shared" si="11"/>
        <v>0</v>
      </c>
    </row>
    <row r="33" spans="1:68" ht="18.75" thickBot="1">
      <c r="A33" s="702">
        <v>23</v>
      </c>
      <c r="B33" s="739" t="s">
        <v>50</v>
      </c>
      <c r="C33" s="740">
        <v>0</v>
      </c>
      <c r="D33" s="741">
        <v>0</v>
      </c>
      <c r="E33" s="742">
        <v>0</v>
      </c>
      <c r="F33" s="743">
        <v>0</v>
      </c>
      <c r="G33" s="742">
        <v>0</v>
      </c>
      <c r="H33" s="743">
        <v>0</v>
      </c>
      <c r="I33" s="635">
        <f t="shared" si="22"/>
        <v>0</v>
      </c>
      <c r="J33" s="609">
        <f t="shared" si="23"/>
        <v>0</v>
      </c>
      <c r="K33" s="742">
        <v>0</v>
      </c>
      <c r="L33" s="743">
        <v>0</v>
      </c>
      <c r="M33" s="744">
        <v>0</v>
      </c>
      <c r="N33" s="745">
        <v>0</v>
      </c>
      <c r="O33" s="744">
        <v>0</v>
      </c>
      <c r="P33" s="745">
        <v>0</v>
      </c>
      <c r="Q33" s="744">
        <v>0</v>
      </c>
      <c r="R33" s="745">
        <v>0</v>
      </c>
      <c r="S33" s="744">
        <v>0</v>
      </c>
      <c r="T33" s="745">
        <v>0</v>
      </c>
      <c r="U33" s="744">
        <v>0</v>
      </c>
      <c r="V33" s="745">
        <v>0</v>
      </c>
      <c r="W33" s="730">
        <f>M33+O33+Q33+S33+U33</f>
        <v>0</v>
      </c>
      <c r="X33" s="668">
        <f>N33+P33+R33+T33+V33</f>
        <v>0</v>
      </c>
      <c r="Y33" s="746">
        <v>0</v>
      </c>
      <c r="Z33" s="745">
        <v>0</v>
      </c>
      <c r="AA33" s="746">
        <v>0</v>
      </c>
      <c r="AB33" s="745">
        <v>0</v>
      </c>
      <c r="AC33" s="746">
        <v>0</v>
      </c>
      <c r="AD33" s="745">
        <v>0</v>
      </c>
      <c r="AE33" s="746">
        <v>0</v>
      </c>
      <c r="AF33" s="745">
        <v>0</v>
      </c>
      <c r="AG33" s="747">
        <v>0</v>
      </c>
      <c r="AH33" s="745">
        <v>0</v>
      </c>
      <c r="AI33" s="747">
        <v>0</v>
      </c>
      <c r="AJ33" s="748">
        <v>0</v>
      </c>
      <c r="AK33" s="650">
        <f>I33+W33+Y33+AA33+AC33+AE33+AG33+AI33</f>
        <v>0</v>
      </c>
      <c r="AL33" s="732">
        <f>J33+X33+Z33+AB33+AD33+AF33+AH33+AJ33</f>
        <v>0</v>
      </c>
      <c r="AM33" s="749">
        <v>0</v>
      </c>
      <c r="AN33" s="743">
        <v>0</v>
      </c>
      <c r="AO33" s="750">
        <v>0</v>
      </c>
      <c r="AP33" s="743">
        <v>0</v>
      </c>
      <c r="AQ33" s="747">
        <v>0</v>
      </c>
      <c r="AR33" s="745">
        <v>0</v>
      </c>
      <c r="AS33" s="747">
        <v>0</v>
      </c>
      <c r="AT33" s="748">
        <v>0</v>
      </c>
      <c r="AU33" s="747">
        <v>0</v>
      </c>
      <c r="AV33" s="751">
        <v>0</v>
      </c>
      <c r="AW33" s="747">
        <v>22</v>
      </c>
      <c r="AX33" s="748">
        <v>0.12</v>
      </c>
      <c r="AY33" s="716">
        <f>AO33+AQ33+AS33+AU33+AW33</f>
        <v>22</v>
      </c>
      <c r="AZ33" s="659">
        <f t="shared" si="19"/>
        <v>0.12</v>
      </c>
      <c r="BA33" s="715">
        <f>AK33+AY33</f>
        <v>22</v>
      </c>
      <c r="BB33" s="622">
        <f>AL33+AZ33</f>
        <v>0.12</v>
      </c>
      <c r="BC33" s="650">
        <v>0</v>
      </c>
      <c r="BD33" s="732">
        <v>0</v>
      </c>
      <c r="BE33" s="625">
        <f>BD33-AN33</f>
        <v>0</v>
      </c>
      <c r="BF33" s="1202">
        <v>0</v>
      </c>
      <c r="BG33" s="850">
        <v>0</v>
      </c>
      <c r="BH33" s="862">
        <v>0</v>
      </c>
      <c r="BI33" s="850">
        <v>0</v>
      </c>
      <c r="BJ33" s="752">
        <v>0</v>
      </c>
      <c r="BK33" s="752">
        <v>0</v>
      </c>
      <c r="BL33" s="753"/>
      <c r="BM33" s="754"/>
      <c r="BN33" s="625"/>
      <c r="BO33" s="738">
        <f>'Deposits &amp; Advances'!K39</f>
        <v>0.12</v>
      </c>
      <c r="BP33" s="630">
        <f t="shared" si="11"/>
        <v>0</v>
      </c>
    </row>
    <row r="34" spans="1:68" ht="18.75" thickBot="1">
      <c r="A34" s="755"/>
      <c r="B34" s="679" t="s">
        <v>127</v>
      </c>
      <c r="C34" s="756">
        <f>SUM(C23:C33)</f>
        <v>636453</v>
      </c>
      <c r="D34" s="757">
        <f t="shared" ref="D34:BD34" si="24">SUM(D23:D33)</f>
        <v>5990.0399999999991</v>
      </c>
      <c r="E34" s="756">
        <f t="shared" si="24"/>
        <v>196</v>
      </c>
      <c r="F34" s="757">
        <f t="shared" si="24"/>
        <v>711.39</v>
      </c>
      <c r="G34" s="756">
        <f t="shared" si="24"/>
        <v>1036</v>
      </c>
      <c r="H34" s="757">
        <f t="shared" si="24"/>
        <v>376.35</v>
      </c>
      <c r="I34" s="756">
        <f t="shared" si="24"/>
        <v>637685</v>
      </c>
      <c r="J34" s="757">
        <f t="shared" si="24"/>
        <v>7077.7799999999988</v>
      </c>
      <c r="K34" s="756">
        <f t="shared" si="24"/>
        <v>586388</v>
      </c>
      <c r="L34" s="757">
        <f t="shared" si="24"/>
        <v>4917.2199999999993</v>
      </c>
      <c r="M34" s="756">
        <f t="shared" si="24"/>
        <v>263113</v>
      </c>
      <c r="N34" s="757">
        <f t="shared" si="24"/>
        <v>7969.2100000000009</v>
      </c>
      <c r="O34" s="756">
        <f t="shared" si="24"/>
        <v>22688</v>
      </c>
      <c r="P34" s="757">
        <f t="shared" si="24"/>
        <v>3492.19</v>
      </c>
      <c r="Q34" s="756">
        <f t="shared" si="24"/>
        <v>871</v>
      </c>
      <c r="R34" s="757">
        <f t="shared" si="24"/>
        <v>600.37999999999988</v>
      </c>
      <c r="S34" s="756">
        <f t="shared" si="24"/>
        <v>5105</v>
      </c>
      <c r="T34" s="757">
        <f t="shared" si="24"/>
        <v>103.54</v>
      </c>
      <c r="U34" s="756">
        <f t="shared" si="24"/>
        <v>0</v>
      </c>
      <c r="V34" s="757">
        <f t="shared" si="24"/>
        <v>0</v>
      </c>
      <c r="W34" s="756">
        <f t="shared" si="24"/>
        <v>291777</v>
      </c>
      <c r="X34" s="757">
        <f t="shared" si="24"/>
        <v>12165.32</v>
      </c>
      <c r="Y34" s="756">
        <f t="shared" si="24"/>
        <v>119</v>
      </c>
      <c r="Z34" s="757">
        <f t="shared" si="24"/>
        <v>64.39</v>
      </c>
      <c r="AA34" s="756">
        <f t="shared" si="24"/>
        <v>10191</v>
      </c>
      <c r="AB34" s="757">
        <f t="shared" si="24"/>
        <v>264.60999999999996</v>
      </c>
      <c r="AC34" s="756">
        <f t="shared" si="24"/>
        <v>34267</v>
      </c>
      <c r="AD34" s="757">
        <f t="shared" si="24"/>
        <v>2754.6199999999994</v>
      </c>
      <c r="AE34" s="756">
        <f t="shared" si="24"/>
        <v>12</v>
      </c>
      <c r="AF34" s="757">
        <f t="shared" si="24"/>
        <v>5.85</v>
      </c>
      <c r="AG34" s="756">
        <f t="shared" si="24"/>
        <v>10378</v>
      </c>
      <c r="AH34" s="757">
        <f t="shared" si="24"/>
        <v>24.21</v>
      </c>
      <c r="AI34" s="756">
        <f t="shared" si="24"/>
        <v>44889</v>
      </c>
      <c r="AJ34" s="757">
        <f t="shared" si="24"/>
        <v>495.34000000000003</v>
      </c>
      <c r="AK34" s="756">
        <f t="shared" si="24"/>
        <v>1029318</v>
      </c>
      <c r="AL34" s="757">
        <f t="shared" si="24"/>
        <v>22852.12</v>
      </c>
      <c r="AM34" s="756">
        <f t="shared" si="24"/>
        <v>702658</v>
      </c>
      <c r="AN34" s="757">
        <f t="shared" si="24"/>
        <v>5608.32</v>
      </c>
      <c r="AO34" s="756">
        <f t="shared" si="24"/>
        <v>46</v>
      </c>
      <c r="AP34" s="757">
        <f t="shared" si="24"/>
        <v>214.95</v>
      </c>
      <c r="AQ34" s="756">
        <f t="shared" si="24"/>
        <v>581</v>
      </c>
      <c r="AR34" s="757">
        <f t="shared" si="24"/>
        <v>91.05</v>
      </c>
      <c r="AS34" s="756">
        <f t="shared" si="24"/>
        <v>21256</v>
      </c>
      <c r="AT34" s="757">
        <f t="shared" si="24"/>
        <v>2268.9</v>
      </c>
      <c r="AU34" s="756">
        <f t="shared" si="24"/>
        <v>889977</v>
      </c>
      <c r="AV34" s="757">
        <f t="shared" si="24"/>
        <v>14109.94</v>
      </c>
      <c r="AW34" s="756">
        <f t="shared" si="24"/>
        <v>165870</v>
      </c>
      <c r="AX34" s="757">
        <f t="shared" si="24"/>
        <v>8479.9200000000019</v>
      </c>
      <c r="AY34" s="756">
        <f t="shared" si="24"/>
        <v>1077730</v>
      </c>
      <c r="AZ34" s="758">
        <f t="shared" si="24"/>
        <v>25164.76</v>
      </c>
      <c r="BA34" s="756">
        <f t="shared" si="24"/>
        <v>2107048</v>
      </c>
      <c r="BB34" s="757">
        <f t="shared" si="24"/>
        <v>48016.880000000012</v>
      </c>
      <c r="BC34" s="757">
        <f t="shared" si="24"/>
        <v>0</v>
      </c>
      <c r="BD34" s="757">
        <f t="shared" si="24"/>
        <v>0</v>
      </c>
      <c r="BE34" s="625">
        <f t="shared" ref="BE34:BE55" si="25">BD34-AN34</f>
        <v>-5608.32</v>
      </c>
      <c r="BF34" s="788">
        <f t="shared" ref="BF34:BM34" si="26">SUM(BF23:BF32)</f>
        <v>32494</v>
      </c>
      <c r="BG34" s="681">
        <f t="shared" si="26"/>
        <v>34.799999999999997</v>
      </c>
      <c r="BH34" s="787">
        <f t="shared" si="26"/>
        <v>243940</v>
      </c>
      <c r="BI34" s="681">
        <f t="shared" si="26"/>
        <v>4236.63</v>
      </c>
      <c r="BJ34" s="759">
        <f t="shared" si="26"/>
        <v>12589</v>
      </c>
      <c r="BK34" s="760">
        <f t="shared" si="26"/>
        <v>435.68</v>
      </c>
      <c r="BL34" s="759">
        <f t="shared" si="26"/>
        <v>0</v>
      </c>
      <c r="BM34" s="760">
        <f t="shared" si="26"/>
        <v>0</v>
      </c>
      <c r="BN34" s="625"/>
      <c r="BO34" s="760">
        <f>SUM(BO23:BO33)</f>
        <v>48016.875629000016</v>
      </c>
      <c r="BP34" s="630">
        <f t="shared" si="11"/>
        <v>-4.3709999954444356E-3</v>
      </c>
    </row>
    <row r="35" spans="1:68" ht="18.75" thickBot="1">
      <c r="A35" s="684" t="s">
        <v>52</v>
      </c>
      <c r="B35" s="685" t="s">
        <v>53</v>
      </c>
      <c r="C35" s="686"/>
      <c r="D35" s="687"/>
      <c r="E35" s="688"/>
      <c r="F35" s="687"/>
      <c r="G35" s="689"/>
      <c r="H35" s="687"/>
      <c r="I35" s="689"/>
      <c r="J35" s="687"/>
      <c r="K35" s="689"/>
      <c r="L35" s="687"/>
      <c r="M35" s="698"/>
      <c r="N35" s="691"/>
      <c r="O35" s="698"/>
      <c r="P35" s="691"/>
      <c r="Q35" s="698"/>
      <c r="R35" s="691"/>
      <c r="S35" s="698"/>
      <c r="T35" s="691"/>
      <c r="U35" s="698"/>
      <c r="V35" s="691"/>
      <c r="W35" s="761"/>
      <c r="X35" s="691"/>
      <c r="Y35" s="761"/>
      <c r="Z35" s="691"/>
      <c r="AA35" s="762"/>
      <c r="AB35" s="691"/>
      <c r="AC35" s="761"/>
      <c r="AD35" s="691"/>
      <c r="AE35" s="761"/>
      <c r="AF35" s="691"/>
      <c r="AG35" s="698"/>
      <c r="AH35" s="691"/>
      <c r="AI35" s="698"/>
      <c r="AJ35" s="695"/>
      <c r="AK35" s="763"/>
      <c r="AL35" s="764"/>
      <c r="AM35" s="763"/>
      <c r="AN35" s="764"/>
      <c r="AO35" s="765"/>
      <c r="AP35" s="687"/>
      <c r="AQ35" s="698"/>
      <c r="AR35" s="691"/>
      <c r="AS35" s="698"/>
      <c r="AT35" s="695"/>
      <c r="AU35" s="694"/>
      <c r="AV35" s="766"/>
      <c r="AW35" s="694"/>
      <c r="AX35" s="766"/>
      <c r="AY35" s="696"/>
      <c r="AZ35" s="766"/>
      <c r="BA35" s="687"/>
      <c r="BB35" s="767"/>
      <c r="BC35" s="696"/>
      <c r="BD35" s="768"/>
      <c r="BE35" s="625">
        <f t="shared" si="25"/>
        <v>0</v>
      </c>
      <c r="BF35" s="689"/>
      <c r="BG35" s="768"/>
      <c r="BH35" s="696"/>
      <c r="BI35" s="768"/>
      <c r="BJ35" s="590"/>
      <c r="BK35" s="590"/>
      <c r="BL35" s="700"/>
      <c r="BM35" s="590"/>
      <c r="BN35" s="625"/>
      <c r="BO35" s="601"/>
      <c r="BP35" s="630">
        <f t="shared" si="11"/>
        <v>0</v>
      </c>
    </row>
    <row r="36" spans="1:68" ht="18">
      <c r="A36" s="769">
        <v>24</v>
      </c>
      <c r="B36" s="654" t="s">
        <v>54</v>
      </c>
      <c r="C36" s="604">
        <v>85857</v>
      </c>
      <c r="D36" s="605">
        <v>670.33</v>
      </c>
      <c r="E36" s="704">
        <v>0</v>
      </c>
      <c r="F36" s="705">
        <v>0</v>
      </c>
      <c r="G36" s="706">
        <v>0</v>
      </c>
      <c r="H36" s="705">
        <v>0</v>
      </c>
      <c r="I36" s="635">
        <f>C36+E36+G36</f>
        <v>85857</v>
      </c>
      <c r="J36" s="609">
        <f>D36+F36+H36</f>
        <v>670.33</v>
      </c>
      <c r="K36" s="635">
        <v>72051</v>
      </c>
      <c r="L36" s="609">
        <v>566.54</v>
      </c>
      <c r="M36" s="672">
        <v>33248</v>
      </c>
      <c r="N36" s="673">
        <v>867.59</v>
      </c>
      <c r="O36" s="672">
        <v>0</v>
      </c>
      <c r="P36" s="673">
        <v>0</v>
      </c>
      <c r="Q36" s="672">
        <v>0</v>
      </c>
      <c r="R36" s="673">
        <v>0</v>
      </c>
      <c r="S36" s="672">
        <v>0</v>
      </c>
      <c r="T36" s="673">
        <v>0</v>
      </c>
      <c r="U36" s="672">
        <v>0</v>
      </c>
      <c r="V36" s="673">
        <v>0</v>
      </c>
      <c r="W36" s="707">
        <f>M36+O36+Q36+S36+U36</f>
        <v>33248</v>
      </c>
      <c r="X36" s="673">
        <f>N36+P36+R36+T36+V36</f>
        <v>867.59</v>
      </c>
      <c r="Y36" s="707">
        <v>0</v>
      </c>
      <c r="Z36" s="673">
        <v>0</v>
      </c>
      <c r="AA36" s="708">
        <v>288</v>
      </c>
      <c r="AB36" s="673">
        <v>7.56</v>
      </c>
      <c r="AC36" s="707">
        <v>2024</v>
      </c>
      <c r="AD36" s="673">
        <v>138.97999999999999</v>
      </c>
      <c r="AE36" s="707">
        <v>25</v>
      </c>
      <c r="AF36" s="770">
        <v>3.06</v>
      </c>
      <c r="AG36" s="771">
        <v>572</v>
      </c>
      <c r="AH36" s="770">
        <v>1.2</v>
      </c>
      <c r="AI36" s="771">
        <v>2166</v>
      </c>
      <c r="AJ36" s="772">
        <v>26.32</v>
      </c>
      <c r="AK36" s="640">
        <f>I36+W36+Y36+AA36+AC36+AE36+AG36+AI36</f>
        <v>124180</v>
      </c>
      <c r="AL36" s="634">
        <f>J36+X36+Z36+AB36+AD36+AF36+AH36+AJ36</f>
        <v>1715.04</v>
      </c>
      <c r="AM36" s="640">
        <v>64814</v>
      </c>
      <c r="AN36" s="634">
        <v>736.94</v>
      </c>
      <c r="AO36" s="773">
        <v>0</v>
      </c>
      <c r="AP36" s="705">
        <v>0</v>
      </c>
      <c r="AQ36" s="771">
        <v>0</v>
      </c>
      <c r="AR36" s="770">
        <v>0</v>
      </c>
      <c r="AS36" s="771">
        <v>101</v>
      </c>
      <c r="AT36" s="772">
        <v>25.94</v>
      </c>
      <c r="AU36" s="774">
        <v>15093</v>
      </c>
      <c r="AV36" s="775">
        <v>281.16849999999999</v>
      </c>
      <c r="AW36" s="774">
        <v>7838</v>
      </c>
      <c r="AX36" s="775">
        <v>135.85900000000001</v>
      </c>
      <c r="AY36" s="621">
        <f>AO36+AQ36+AS36+AU36+AW36</f>
        <v>23032</v>
      </c>
      <c r="AZ36" s="622">
        <f>AP36+AR36+AT36+AV36+AX36</f>
        <v>442.96749999999997</v>
      </c>
      <c r="BA36" s="774">
        <f>AK36+AY36</f>
        <v>147212</v>
      </c>
      <c r="BB36" s="775">
        <f>AL36+AZ36</f>
        <v>2158.0074999999997</v>
      </c>
      <c r="BC36" s="776">
        <v>0</v>
      </c>
      <c r="BD36" s="777">
        <v>0</v>
      </c>
      <c r="BE36" s="625">
        <f t="shared" si="25"/>
        <v>-736.94</v>
      </c>
      <c r="BF36" s="1203">
        <v>0</v>
      </c>
      <c r="BG36" s="1196">
        <v>0</v>
      </c>
      <c r="BH36" s="1195">
        <v>21444</v>
      </c>
      <c r="BI36" s="1197">
        <v>245.79</v>
      </c>
      <c r="BJ36" s="778">
        <v>86742</v>
      </c>
      <c r="BK36" s="778">
        <v>948.27</v>
      </c>
      <c r="BL36" s="779"/>
      <c r="BM36" s="780"/>
      <c r="BN36" s="625"/>
      <c r="BO36" s="712">
        <f>'Deposits &amp; Advances'!K42</f>
        <v>2158.0100000000002</v>
      </c>
      <c r="BP36" s="630">
        <f t="shared" si="11"/>
        <v>2.500000000509317E-3</v>
      </c>
    </row>
    <row r="37" spans="1:68" ht="17.25" customHeight="1" thickBot="1">
      <c r="A37" s="725">
        <v>25</v>
      </c>
      <c r="B37" s="664" t="s">
        <v>55</v>
      </c>
      <c r="C37" s="727">
        <v>22316</v>
      </c>
      <c r="D37" s="728">
        <v>222.02</v>
      </c>
      <c r="E37" s="606">
        <v>0</v>
      </c>
      <c r="F37" s="609">
        <v>0</v>
      </c>
      <c r="G37" s="635">
        <v>0</v>
      </c>
      <c r="H37" s="609">
        <v>0</v>
      </c>
      <c r="I37" s="635">
        <f>C37+E37+G37</f>
        <v>22316</v>
      </c>
      <c r="J37" s="609">
        <f>D37+F37+H37</f>
        <v>222.02</v>
      </c>
      <c r="K37" s="635">
        <v>17946</v>
      </c>
      <c r="L37" s="609">
        <v>209.58</v>
      </c>
      <c r="M37" s="636">
        <v>12387</v>
      </c>
      <c r="N37" s="622">
        <v>176.07</v>
      </c>
      <c r="O37" s="636">
        <v>0</v>
      </c>
      <c r="P37" s="622">
        <v>0</v>
      </c>
      <c r="Q37" s="636">
        <v>0</v>
      </c>
      <c r="R37" s="622">
        <v>0</v>
      </c>
      <c r="S37" s="636">
        <v>68</v>
      </c>
      <c r="T37" s="622">
        <v>1.38</v>
      </c>
      <c r="U37" s="636">
        <v>0</v>
      </c>
      <c r="V37" s="622">
        <v>0</v>
      </c>
      <c r="W37" s="637">
        <f>M37+O37+Q37+S37+U37</f>
        <v>12455</v>
      </c>
      <c r="X37" s="622">
        <f>N37+P37+R37+T37+V37</f>
        <v>177.45</v>
      </c>
      <c r="Y37" s="637">
        <v>0</v>
      </c>
      <c r="Z37" s="622">
        <v>0</v>
      </c>
      <c r="AA37" s="638">
        <v>164</v>
      </c>
      <c r="AB37" s="622">
        <v>2.92</v>
      </c>
      <c r="AC37" s="637">
        <v>169</v>
      </c>
      <c r="AD37" s="622">
        <v>5.2</v>
      </c>
      <c r="AE37" s="637">
        <v>0</v>
      </c>
      <c r="AF37" s="622">
        <v>0</v>
      </c>
      <c r="AG37" s="636">
        <v>0</v>
      </c>
      <c r="AH37" s="622">
        <v>0</v>
      </c>
      <c r="AI37" s="636">
        <v>75</v>
      </c>
      <c r="AJ37" s="639">
        <v>0.17</v>
      </c>
      <c r="AK37" s="650">
        <f>I37+W37+Y37+AA37+AC37+AE37+AG37+AI37</f>
        <v>35179</v>
      </c>
      <c r="AL37" s="732">
        <f>J37+X37+Z37+AB37+AD37+AF37+AH37+AJ37</f>
        <v>407.76000000000005</v>
      </c>
      <c r="AM37" s="650">
        <v>29177</v>
      </c>
      <c r="AN37" s="732">
        <v>273.98</v>
      </c>
      <c r="AO37" s="641">
        <v>0</v>
      </c>
      <c r="AP37" s="609">
        <v>0</v>
      </c>
      <c r="AQ37" s="636">
        <v>0</v>
      </c>
      <c r="AR37" s="622">
        <v>0</v>
      </c>
      <c r="AS37" s="636">
        <v>0</v>
      </c>
      <c r="AT37" s="639">
        <v>0</v>
      </c>
      <c r="AU37" s="621">
        <v>116</v>
      </c>
      <c r="AV37" s="642">
        <v>1.79</v>
      </c>
      <c r="AW37" s="621">
        <v>2458</v>
      </c>
      <c r="AX37" s="642">
        <v>25.739899999999999</v>
      </c>
      <c r="AY37" s="621">
        <f>AO37+AQ37+AS37+AU37+AW37</f>
        <v>2574</v>
      </c>
      <c r="AZ37" s="622">
        <f>AP37+AR37+AT37+AV37+AX37</f>
        <v>27.529899999999998</v>
      </c>
      <c r="BA37" s="619">
        <f>AK37+AY37</f>
        <v>37753</v>
      </c>
      <c r="BB37" s="620">
        <f>AL37+AZ37</f>
        <v>435.28990000000005</v>
      </c>
      <c r="BC37" s="640">
        <v>0</v>
      </c>
      <c r="BD37" s="643">
        <v>0</v>
      </c>
      <c r="BE37" s="625">
        <f t="shared" si="25"/>
        <v>-273.98</v>
      </c>
      <c r="BF37" s="818">
        <v>0</v>
      </c>
      <c r="BG37" s="1191">
        <v>0</v>
      </c>
      <c r="BH37" s="1190">
        <v>4705</v>
      </c>
      <c r="BI37" s="732">
        <v>41.42</v>
      </c>
      <c r="BJ37" s="652">
        <v>33048</v>
      </c>
      <c r="BK37" s="652">
        <v>393.87</v>
      </c>
      <c r="BL37" s="645"/>
      <c r="BM37" s="646"/>
      <c r="BN37" s="625"/>
      <c r="BO37" s="718">
        <f>'Deposits &amp; Advances'!K43</f>
        <v>435.29</v>
      </c>
      <c r="BP37" s="630">
        <f t="shared" si="11"/>
        <v>9.9999999974897946E-5</v>
      </c>
    </row>
    <row r="38" spans="1:68" ht="18.75" thickBot="1">
      <c r="A38" s="755"/>
      <c r="B38" s="679" t="s">
        <v>128</v>
      </c>
      <c r="C38" s="680">
        <f t="shared" ref="C38:H38" si="27">SUM(C36:C37)</f>
        <v>108173</v>
      </c>
      <c r="D38" s="681">
        <f t="shared" si="27"/>
        <v>892.35</v>
      </c>
      <c r="E38" s="781">
        <f t="shared" si="27"/>
        <v>0</v>
      </c>
      <c r="F38" s="681">
        <f t="shared" si="27"/>
        <v>0</v>
      </c>
      <c r="G38" s="680">
        <f t="shared" si="27"/>
        <v>0</v>
      </c>
      <c r="H38" s="681">
        <f t="shared" si="27"/>
        <v>0</v>
      </c>
      <c r="I38" s="680">
        <f t="shared" ref="I38:N38" si="28">SUM(I36:I37)</f>
        <v>108173</v>
      </c>
      <c r="J38" s="681">
        <f t="shared" si="28"/>
        <v>892.35</v>
      </c>
      <c r="K38" s="680">
        <f t="shared" si="28"/>
        <v>89997</v>
      </c>
      <c r="L38" s="681">
        <f t="shared" si="28"/>
        <v>776.12</v>
      </c>
      <c r="M38" s="782">
        <f t="shared" si="28"/>
        <v>45635</v>
      </c>
      <c r="N38" s="783">
        <f t="shared" si="28"/>
        <v>1043.6600000000001</v>
      </c>
      <c r="O38" s="782">
        <f t="shared" ref="O38:X38" si="29">SUM(O36:O37)</f>
        <v>0</v>
      </c>
      <c r="P38" s="783">
        <f t="shared" si="29"/>
        <v>0</v>
      </c>
      <c r="Q38" s="782">
        <f t="shared" si="29"/>
        <v>0</v>
      </c>
      <c r="R38" s="783">
        <f t="shared" si="29"/>
        <v>0</v>
      </c>
      <c r="S38" s="782">
        <f t="shared" si="29"/>
        <v>68</v>
      </c>
      <c r="T38" s="783">
        <f t="shared" si="29"/>
        <v>1.38</v>
      </c>
      <c r="U38" s="782">
        <f t="shared" si="29"/>
        <v>0</v>
      </c>
      <c r="V38" s="783">
        <f t="shared" si="29"/>
        <v>0</v>
      </c>
      <c r="W38" s="784">
        <f t="shared" si="29"/>
        <v>45703</v>
      </c>
      <c r="X38" s="783">
        <f t="shared" si="29"/>
        <v>1045.04</v>
      </c>
      <c r="Y38" s="784">
        <f t="shared" ref="Y38:AD38" si="30">SUM(Y36:Y37)</f>
        <v>0</v>
      </c>
      <c r="Z38" s="783">
        <f t="shared" si="30"/>
        <v>0</v>
      </c>
      <c r="AA38" s="785">
        <f t="shared" si="30"/>
        <v>452</v>
      </c>
      <c r="AB38" s="783">
        <f t="shared" si="30"/>
        <v>10.48</v>
      </c>
      <c r="AC38" s="784">
        <f t="shared" si="30"/>
        <v>2193</v>
      </c>
      <c r="AD38" s="783">
        <f t="shared" si="30"/>
        <v>144.17999999999998</v>
      </c>
      <c r="AE38" s="784">
        <f t="shared" ref="AE38:AJ38" si="31">SUM(AE36:AE37)</f>
        <v>25</v>
      </c>
      <c r="AF38" s="783">
        <f t="shared" si="31"/>
        <v>3.06</v>
      </c>
      <c r="AG38" s="782">
        <f t="shared" si="31"/>
        <v>572</v>
      </c>
      <c r="AH38" s="783">
        <f t="shared" si="31"/>
        <v>1.2</v>
      </c>
      <c r="AI38" s="782">
        <f t="shared" si="31"/>
        <v>2241</v>
      </c>
      <c r="AJ38" s="786">
        <f t="shared" si="31"/>
        <v>26.490000000000002</v>
      </c>
      <c r="AK38" s="787">
        <f t="shared" ref="AK38:AP38" si="32">SUM(AK36:AK37)</f>
        <v>159359</v>
      </c>
      <c r="AL38" s="681">
        <f t="shared" si="32"/>
        <v>2122.8000000000002</v>
      </c>
      <c r="AM38" s="788">
        <f t="shared" si="32"/>
        <v>93991</v>
      </c>
      <c r="AN38" s="681">
        <f t="shared" si="32"/>
        <v>1010.9200000000001</v>
      </c>
      <c r="AO38" s="789">
        <f t="shared" si="32"/>
        <v>0</v>
      </c>
      <c r="AP38" s="681">
        <f t="shared" si="32"/>
        <v>0</v>
      </c>
      <c r="AQ38" s="782">
        <f t="shared" ref="AQ38:BB38" si="33">SUM(AQ36:AQ37)</f>
        <v>0</v>
      </c>
      <c r="AR38" s="783">
        <f t="shared" si="33"/>
        <v>0</v>
      </c>
      <c r="AS38" s="782">
        <f t="shared" si="33"/>
        <v>101</v>
      </c>
      <c r="AT38" s="786">
        <f t="shared" si="33"/>
        <v>25.94</v>
      </c>
      <c r="AU38" s="782">
        <f t="shared" si="33"/>
        <v>15209</v>
      </c>
      <c r="AV38" s="786">
        <f t="shared" si="33"/>
        <v>282.95850000000002</v>
      </c>
      <c r="AW38" s="790">
        <f t="shared" si="33"/>
        <v>10296</v>
      </c>
      <c r="AX38" s="783">
        <f t="shared" si="33"/>
        <v>161.59890000000001</v>
      </c>
      <c r="AY38" s="790">
        <f t="shared" si="33"/>
        <v>25606</v>
      </c>
      <c r="AZ38" s="791">
        <f t="shared" si="33"/>
        <v>470.49739999999997</v>
      </c>
      <c r="BA38" s="787">
        <f t="shared" si="33"/>
        <v>184965</v>
      </c>
      <c r="BB38" s="792">
        <f t="shared" si="33"/>
        <v>2593.2973999999999</v>
      </c>
      <c r="BC38" s="787"/>
      <c r="BD38" s="792"/>
      <c r="BE38" s="625">
        <f t="shared" si="25"/>
        <v>-1010.9200000000001</v>
      </c>
      <c r="BF38" s="788">
        <f>SUM(BF36:BF37)</f>
        <v>0</v>
      </c>
      <c r="BG38" s="829">
        <f>SUM(BG36:BG37)</f>
        <v>0</v>
      </c>
      <c r="BH38" s="787">
        <f t="shared" ref="BH38:BM38" si="34">SUM(BH36:BH37)</f>
        <v>26149</v>
      </c>
      <c r="BI38" s="829">
        <f t="shared" si="34"/>
        <v>287.20999999999998</v>
      </c>
      <c r="BJ38" s="759">
        <f t="shared" si="34"/>
        <v>119790</v>
      </c>
      <c r="BK38" s="793">
        <f t="shared" si="34"/>
        <v>1342.1399999999999</v>
      </c>
      <c r="BL38" s="794">
        <f t="shared" si="34"/>
        <v>0</v>
      </c>
      <c r="BM38" s="795">
        <f t="shared" si="34"/>
        <v>0</v>
      </c>
      <c r="BN38" s="625"/>
      <c r="BO38" s="760">
        <f>SUM(BO36:BO37)</f>
        <v>2593.3000000000002</v>
      </c>
      <c r="BP38" s="630">
        <f t="shared" si="11"/>
        <v>2.6000000002568413E-3</v>
      </c>
    </row>
    <row r="39" spans="1:68" ht="18.75" thickBot="1">
      <c r="A39" s="796" t="s">
        <v>57</v>
      </c>
      <c r="B39" s="797" t="s">
        <v>58</v>
      </c>
      <c r="C39" s="798">
        <f t="shared" ref="C39:H39" ca="1" si="35">(C21+C34+C38)</f>
        <v>791549</v>
      </c>
      <c r="D39" s="799">
        <f t="shared" ca="1" si="35"/>
        <v>7299.94</v>
      </c>
      <c r="E39" s="800">
        <f t="shared" ca="1" si="35"/>
        <v>2382</v>
      </c>
      <c r="F39" s="799">
        <f t="shared" ca="1" si="35"/>
        <v>746.92</v>
      </c>
      <c r="G39" s="801">
        <f t="shared" ca="1" si="35"/>
        <v>1736</v>
      </c>
      <c r="H39" s="799">
        <f t="shared" ca="1" si="35"/>
        <v>507.24</v>
      </c>
      <c r="I39" s="801">
        <f ca="1">(I21+I34+I38)</f>
        <v>795667</v>
      </c>
      <c r="J39" s="799">
        <f ca="1">(J21+J34+J38)</f>
        <v>8554.0999999999985</v>
      </c>
      <c r="K39" s="801">
        <f ca="1">(K21+K34+K38)</f>
        <v>713454</v>
      </c>
      <c r="L39" s="799">
        <f ca="1">(L21+L34+L38)</f>
        <v>5986.4699999999993</v>
      </c>
      <c r="M39" s="802">
        <f t="shared" ref="M39:BD39" ca="1" si="36">(M21+M34+M38)</f>
        <v>349544</v>
      </c>
      <c r="N39" s="799">
        <f t="shared" ca="1" si="36"/>
        <v>10410.380000000001</v>
      </c>
      <c r="O39" s="802">
        <f t="shared" ref="O39:X39" ca="1" si="37">(O21+O34+O38)</f>
        <v>29981</v>
      </c>
      <c r="P39" s="799">
        <f t="shared" ca="1" si="37"/>
        <v>4043.67</v>
      </c>
      <c r="Q39" s="802">
        <f t="shared" ca="1" si="37"/>
        <v>1130</v>
      </c>
      <c r="R39" s="799">
        <f t="shared" ca="1" si="37"/>
        <v>889.37999999999988</v>
      </c>
      <c r="S39" s="802">
        <f t="shared" ca="1" si="37"/>
        <v>5683</v>
      </c>
      <c r="T39" s="799">
        <f t="shared" ca="1" si="37"/>
        <v>110.22</v>
      </c>
      <c r="U39" s="802">
        <f t="shared" ca="1" si="37"/>
        <v>140</v>
      </c>
      <c r="V39" s="799">
        <f t="shared" ca="1" si="37"/>
        <v>7.89</v>
      </c>
      <c r="W39" s="803">
        <f t="shared" ca="1" si="37"/>
        <v>386478</v>
      </c>
      <c r="X39" s="799">
        <f t="shared" ca="1" si="37"/>
        <v>15461.54</v>
      </c>
      <c r="Y39" s="803">
        <f t="shared" ca="1" si="36"/>
        <v>119</v>
      </c>
      <c r="Z39" s="799">
        <f t="shared" ca="1" si="36"/>
        <v>64.39</v>
      </c>
      <c r="AA39" s="798">
        <f t="shared" ca="1" si="36"/>
        <v>13333</v>
      </c>
      <c r="AB39" s="799">
        <f t="shared" ca="1" si="36"/>
        <v>379.01</v>
      </c>
      <c r="AC39" s="803">
        <f t="shared" ca="1" si="36"/>
        <v>51864</v>
      </c>
      <c r="AD39" s="799">
        <f t="shared" ca="1" si="36"/>
        <v>4017.6599999999994</v>
      </c>
      <c r="AE39" s="803">
        <f t="shared" ca="1" si="36"/>
        <v>48</v>
      </c>
      <c r="AF39" s="799">
        <f t="shared" ca="1" si="36"/>
        <v>9.9201999999999995</v>
      </c>
      <c r="AG39" s="802">
        <f t="shared" ca="1" si="36"/>
        <v>10955</v>
      </c>
      <c r="AH39" s="799">
        <f t="shared" ca="1" si="36"/>
        <v>25.55</v>
      </c>
      <c r="AI39" s="802">
        <f t="shared" ca="1" si="36"/>
        <v>48397</v>
      </c>
      <c r="AJ39" s="804">
        <f t="shared" ca="1" si="36"/>
        <v>585.98400000000004</v>
      </c>
      <c r="AK39" s="805">
        <f t="shared" ca="1" si="36"/>
        <v>1306861</v>
      </c>
      <c r="AL39" s="806">
        <f t="shared" ca="1" si="36"/>
        <v>29098.154199999997</v>
      </c>
      <c r="AM39" s="807">
        <f ca="1">(AM21+AM34+AM38)</f>
        <v>850174</v>
      </c>
      <c r="AN39" s="806">
        <f ca="1">(AN21+AN34+AN38)</f>
        <v>7218.9</v>
      </c>
      <c r="AO39" s="802">
        <f t="shared" ca="1" si="36"/>
        <v>46</v>
      </c>
      <c r="AP39" s="806">
        <f t="shared" ca="1" si="36"/>
        <v>214.95</v>
      </c>
      <c r="AQ39" s="802">
        <f t="shared" ca="1" si="36"/>
        <v>723</v>
      </c>
      <c r="AR39" s="799">
        <f t="shared" ca="1" si="36"/>
        <v>111.62</v>
      </c>
      <c r="AS39" s="802">
        <f t="shared" ca="1" si="36"/>
        <v>23433</v>
      </c>
      <c r="AT39" s="804">
        <f t="shared" ca="1" si="36"/>
        <v>2590.59</v>
      </c>
      <c r="AU39" s="802">
        <f t="shared" ca="1" si="36"/>
        <v>1014904</v>
      </c>
      <c r="AV39" s="804">
        <f t="shared" ca="1" si="36"/>
        <v>19060.2785</v>
      </c>
      <c r="AW39" s="805">
        <f t="shared" ca="1" si="36"/>
        <v>220836</v>
      </c>
      <c r="AX39" s="808">
        <f t="shared" ca="1" si="36"/>
        <v>13074.907900000002</v>
      </c>
      <c r="AY39" s="805">
        <f t="shared" ca="1" si="36"/>
        <v>1259942</v>
      </c>
      <c r="AZ39" s="808">
        <f t="shared" ca="1" si="36"/>
        <v>35052.346400000002</v>
      </c>
      <c r="BA39" s="805">
        <f t="shared" ca="1" si="36"/>
        <v>2566803</v>
      </c>
      <c r="BB39" s="808">
        <f t="shared" ca="1" si="36"/>
        <v>64150.500600000014</v>
      </c>
      <c r="BC39" s="809">
        <f t="shared" ca="1" si="36"/>
        <v>0</v>
      </c>
      <c r="BD39" s="810">
        <f t="shared" ca="1" si="36"/>
        <v>0</v>
      </c>
      <c r="BE39" s="625">
        <f t="shared" ca="1" si="25"/>
        <v>-7218.9</v>
      </c>
      <c r="BF39" s="1204">
        <f t="shared" ref="BF39:BM39" ca="1" si="38">(BF21+BF34+BF38)</f>
        <v>32805</v>
      </c>
      <c r="BG39" s="810">
        <f t="shared" ca="1" si="38"/>
        <v>36.769999999999996</v>
      </c>
      <c r="BH39" s="805">
        <f t="shared" ca="1" si="38"/>
        <v>281483</v>
      </c>
      <c r="BI39" s="810">
        <f t="shared" ca="1" si="38"/>
        <v>5388.1500000000005</v>
      </c>
      <c r="BJ39" s="585">
        <f t="shared" ca="1" si="38"/>
        <v>179585</v>
      </c>
      <c r="BK39" s="811">
        <f t="shared" ca="1" si="38"/>
        <v>3181.37</v>
      </c>
      <c r="BL39" s="812">
        <f t="shared" si="38"/>
        <v>0</v>
      </c>
      <c r="BM39" s="813">
        <f t="shared" si="38"/>
        <v>0</v>
      </c>
      <c r="BN39" s="625"/>
      <c r="BO39" s="814" t="e">
        <f ca="1">(BO21+BO34+BO38)</f>
        <v>#REF!</v>
      </c>
      <c r="BP39" s="630" t="e">
        <f t="shared" ca="1" si="11"/>
        <v>#REF!</v>
      </c>
    </row>
    <row r="40" spans="1:68" ht="18.75" thickBot="1">
      <c r="A40" s="796" t="s">
        <v>59</v>
      </c>
      <c r="B40" s="797" t="s">
        <v>60</v>
      </c>
      <c r="C40" s="686"/>
      <c r="D40" s="687"/>
      <c r="E40" s="688"/>
      <c r="F40" s="687"/>
      <c r="G40" s="689"/>
      <c r="H40" s="687"/>
      <c r="I40" s="689"/>
      <c r="J40" s="687"/>
      <c r="K40" s="689"/>
      <c r="L40" s="687"/>
      <c r="M40" s="698"/>
      <c r="N40" s="691"/>
      <c r="O40" s="698"/>
      <c r="P40" s="691"/>
      <c r="Q40" s="698"/>
      <c r="R40" s="691"/>
      <c r="S40" s="698"/>
      <c r="T40" s="691"/>
      <c r="U40" s="698"/>
      <c r="V40" s="691"/>
      <c r="W40" s="761"/>
      <c r="X40" s="691"/>
      <c r="Y40" s="761"/>
      <c r="Z40" s="691"/>
      <c r="AA40" s="762"/>
      <c r="AB40" s="691"/>
      <c r="AC40" s="761"/>
      <c r="AD40" s="691"/>
      <c r="AE40" s="761"/>
      <c r="AF40" s="691"/>
      <c r="AG40" s="698"/>
      <c r="AH40" s="691"/>
      <c r="AI40" s="698"/>
      <c r="AJ40" s="695"/>
      <c r="AK40" s="696"/>
      <c r="AL40" s="687"/>
      <c r="AM40" s="696"/>
      <c r="AN40" s="687"/>
      <c r="AO40" s="765"/>
      <c r="AP40" s="687"/>
      <c r="AQ40" s="698"/>
      <c r="AR40" s="691"/>
      <c r="AS40" s="698"/>
      <c r="AT40" s="695"/>
      <c r="AU40" s="694"/>
      <c r="AV40" s="766"/>
      <c r="AW40" s="694"/>
      <c r="AX40" s="766"/>
      <c r="AY40" s="696"/>
      <c r="AZ40" s="766"/>
      <c r="BA40" s="687"/>
      <c r="BB40" s="767"/>
      <c r="BC40" s="696"/>
      <c r="BD40" s="768"/>
      <c r="BE40" s="625">
        <f t="shared" si="25"/>
        <v>0</v>
      </c>
      <c r="BF40" s="689"/>
      <c r="BG40" s="768"/>
      <c r="BH40" s="696"/>
      <c r="BI40" s="768"/>
      <c r="BJ40" s="590"/>
      <c r="BK40" s="590"/>
      <c r="BL40" s="700"/>
      <c r="BM40" s="590"/>
      <c r="BN40" s="625"/>
      <c r="BO40" s="701"/>
      <c r="BP40" s="630"/>
    </row>
    <row r="41" spans="1:68" ht="18">
      <c r="A41" s="631">
        <v>26</v>
      </c>
      <c r="B41" s="654" t="s">
        <v>61</v>
      </c>
      <c r="C41" s="604">
        <v>9665</v>
      </c>
      <c r="D41" s="605">
        <v>56.09</v>
      </c>
      <c r="E41" s="606">
        <v>0</v>
      </c>
      <c r="F41" s="609">
        <v>0</v>
      </c>
      <c r="G41" s="635">
        <v>0</v>
      </c>
      <c r="H41" s="609">
        <v>0</v>
      </c>
      <c r="I41" s="635">
        <f t="shared" ref="I41:I50" si="39">C41+E41+G41</f>
        <v>9665</v>
      </c>
      <c r="J41" s="609">
        <f>D41+F41+H41</f>
        <v>56.09</v>
      </c>
      <c r="K41" s="635">
        <v>5110</v>
      </c>
      <c r="L41" s="609">
        <v>19.02</v>
      </c>
      <c r="M41" s="672">
        <v>0</v>
      </c>
      <c r="N41" s="673">
        <v>0</v>
      </c>
      <c r="O41" s="672">
        <v>0</v>
      </c>
      <c r="P41" s="673">
        <v>0</v>
      </c>
      <c r="Q41" s="672">
        <v>0</v>
      </c>
      <c r="R41" s="673">
        <v>0</v>
      </c>
      <c r="S41" s="672">
        <v>705</v>
      </c>
      <c r="T41" s="673">
        <v>5.83</v>
      </c>
      <c r="U41" s="672">
        <v>0</v>
      </c>
      <c r="V41" s="673">
        <v>0</v>
      </c>
      <c r="W41" s="707">
        <f t="shared" ref="W41:W50" si="40">M41+O41+Q41+S41+U41</f>
        <v>705</v>
      </c>
      <c r="X41" s="673">
        <f t="shared" ref="X41:X50" si="41">N41+P41+R41+T41+V41</f>
        <v>5.83</v>
      </c>
      <c r="Y41" s="707">
        <v>0</v>
      </c>
      <c r="Z41" s="673">
        <v>0</v>
      </c>
      <c r="AA41" s="708">
        <v>0</v>
      </c>
      <c r="AB41" s="673">
        <v>0</v>
      </c>
      <c r="AC41" s="707">
        <v>1752</v>
      </c>
      <c r="AD41" s="673">
        <v>41.47</v>
      </c>
      <c r="AE41" s="707">
        <v>0</v>
      </c>
      <c r="AF41" s="673">
        <v>0</v>
      </c>
      <c r="AG41" s="672">
        <v>0</v>
      </c>
      <c r="AH41" s="673">
        <v>0</v>
      </c>
      <c r="AI41" s="672">
        <v>24198</v>
      </c>
      <c r="AJ41" s="674">
        <v>140.58000000000001</v>
      </c>
      <c r="AK41" s="623">
        <f t="shared" ref="AK41:AK50" si="42">I41+W41+Y41+AA41+AC41+AE41+AG41+AI41</f>
        <v>36320</v>
      </c>
      <c r="AL41" s="609">
        <f t="shared" ref="AL41:AL50" si="43">J41+X41+Z41+AB41+AD41+AF41+AH41+AJ41</f>
        <v>243.97000000000003</v>
      </c>
      <c r="AM41" s="623">
        <v>1050</v>
      </c>
      <c r="AN41" s="609">
        <v>8.5500000000000007</v>
      </c>
      <c r="AO41" s="641">
        <v>0</v>
      </c>
      <c r="AP41" s="609">
        <v>0</v>
      </c>
      <c r="AQ41" s="672">
        <v>19</v>
      </c>
      <c r="AR41" s="673">
        <v>0.6</v>
      </c>
      <c r="AS41" s="672">
        <v>0</v>
      </c>
      <c r="AT41" s="674">
        <v>0</v>
      </c>
      <c r="AU41" s="619">
        <v>1997</v>
      </c>
      <c r="AV41" s="620">
        <v>20.2</v>
      </c>
      <c r="AW41" s="619">
        <v>39970</v>
      </c>
      <c r="AX41" s="620">
        <v>58.61</v>
      </c>
      <c r="AY41" s="621">
        <f t="shared" ref="AY41:AY50" si="44">AO41+AQ41+AS41+AU41+AW41</f>
        <v>41986</v>
      </c>
      <c r="AZ41" s="622">
        <f t="shared" ref="AZ41:AZ50" si="45">AP41+AR41+AT41+AV41+AX41</f>
        <v>79.41</v>
      </c>
      <c r="BA41" s="619">
        <f t="shared" ref="BA41:BA50" si="46">AK41+AY41</f>
        <v>78306</v>
      </c>
      <c r="BB41" s="620">
        <f t="shared" ref="BB41:BB50" si="47">AL41+AZ41</f>
        <v>323.38</v>
      </c>
      <c r="BC41" s="623">
        <v>0</v>
      </c>
      <c r="BD41" s="624">
        <v>0</v>
      </c>
      <c r="BE41" s="625">
        <f t="shared" si="25"/>
        <v>-8.5500000000000007</v>
      </c>
      <c r="BF41" s="818">
        <v>0</v>
      </c>
      <c r="BG41" s="1191">
        <v>0</v>
      </c>
      <c r="BH41" s="1192">
        <v>0</v>
      </c>
      <c r="BI41" s="634">
        <v>0</v>
      </c>
      <c r="BJ41" s="628">
        <v>0</v>
      </c>
      <c r="BK41" s="628">
        <v>0</v>
      </c>
      <c r="BL41" s="645"/>
      <c r="BM41" s="646"/>
      <c r="BN41" s="625"/>
      <c r="BO41" s="711">
        <f>'Deposits &amp; Advances'!K47</f>
        <v>323.38</v>
      </c>
      <c r="BP41" s="630">
        <f t="shared" si="11"/>
        <v>0</v>
      </c>
    </row>
    <row r="42" spans="1:68" ht="18">
      <c r="A42" s="815">
        <v>27</v>
      </c>
      <c r="B42" s="632" t="s">
        <v>62</v>
      </c>
      <c r="C42" s="604">
        <v>684</v>
      </c>
      <c r="D42" s="605">
        <v>17.754100000000001</v>
      </c>
      <c r="E42" s="606">
        <v>0</v>
      </c>
      <c r="F42" s="609">
        <v>0</v>
      </c>
      <c r="G42" s="635">
        <v>283</v>
      </c>
      <c r="H42" s="609">
        <v>7.1050000000000004</v>
      </c>
      <c r="I42" s="635">
        <f t="shared" si="39"/>
        <v>967</v>
      </c>
      <c r="J42" s="609">
        <f t="shared" ref="J42:J50" si="48">D42+F42+H42</f>
        <v>24.859100000000002</v>
      </c>
      <c r="K42" s="635">
        <v>384</v>
      </c>
      <c r="L42" s="609">
        <v>4.4766000000000004</v>
      </c>
      <c r="M42" s="636">
        <v>2527</v>
      </c>
      <c r="N42" s="622">
        <v>34.604599999999998</v>
      </c>
      <c r="O42" s="636">
        <v>2318</v>
      </c>
      <c r="P42" s="622">
        <v>61.511400000000002</v>
      </c>
      <c r="Q42" s="636">
        <v>0</v>
      </c>
      <c r="R42" s="622">
        <v>0</v>
      </c>
      <c r="S42" s="636">
        <v>549</v>
      </c>
      <c r="T42" s="622">
        <v>10.0154</v>
      </c>
      <c r="U42" s="636">
        <v>0</v>
      </c>
      <c r="V42" s="622">
        <v>0</v>
      </c>
      <c r="W42" s="637">
        <f t="shared" si="40"/>
        <v>5394</v>
      </c>
      <c r="X42" s="622">
        <f t="shared" si="41"/>
        <v>106.1314</v>
      </c>
      <c r="Y42" s="637">
        <v>0</v>
      </c>
      <c r="Z42" s="622">
        <v>0</v>
      </c>
      <c r="AA42" s="638">
        <v>28</v>
      </c>
      <c r="AB42" s="622">
        <v>1.1086</v>
      </c>
      <c r="AC42" s="637">
        <v>125</v>
      </c>
      <c r="AD42" s="622">
        <v>7.8159000000000001</v>
      </c>
      <c r="AE42" s="637">
        <v>0</v>
      </c>
      <c r="AF42" s="622">
        <v>0</v>
      </c>
      <c r="AG42" s="636">
        <v>299</v>
      </c>
      <c r="AH42" s="622">
        <v>1.1012999999999999</v>
      </c>
      <c r="AI42" s="636">
        <v>0</v>
      </c>
      <c r="AJ42" s="639">
        <v>0</v>
      </c>
      <c r="AK42" s="640">
        <f t="shared" si="42"/>
        <v>6813</v>
      </c>
      <c r="AL42" s="634">
        <f t="shared" si="43"/>
        <v>141.0163</v>
      </c>
      <c r="AM42" s="640">
        <v>5846</v>
      </c>
      <c r="AN42" s="634">
        <v>116.1572</v>
      </c>
      <c r="AO42" s="641">
        <v>0</v>
      </c>
      <c r="AP42" s="609">
        <v>0</v>
      </c>
      <c r="AQ42" s="636">
        <v>0</v>
      </c>
      <c r="AR42" s="622">
        <v>0</v>
      </c>
      <c r="AS42" s="636">
        <v>0</v>
      </c>
      <c r="AT42" s="639">
        <v>0</v>
      </c>
      <c r="AU42" s="621">
        <v>0</v>
      </c>
      <c r="AV42" s="642">
        <v>0</v>
      </c>
      <c r="AW42" s="621">
        <v>1467</v>
      </c>
      <c r="AX42" s="642">
        <v>28.2867</v>
      </c>
      <c r="AY42" s="621">
        <f t="shared" si="44"/>
        <v>1467</v>
      </c>
      <c r="AZ42" s="622">
        <f t="shared" si="45"/>
        <v>28.2867</v>
      </c>
      <c r="BA42" s="619">
        <f t="shared" si="46"/>
        <v>8280</v>
      </c>
      <c r="BB42" s="620">
        <f t="shared" si="47"/>
        <v>169.303</v>
      </c>
      <c r="BC42" s="640">
        <v>0</v>
      </c>
      <c r="BD42" s="643">
        <v>0</v>
      </c>
      <c r="BE42" s="625">
        <f t="shared" si="25"/>
        <v>-116.1572</v>
      </c>
      <c r="BF42" s="818">
        <v>0</v>
      </c>
      <c r="BG42" s="1191">
        <v>0</v>
      </c>
      <c r="BH42" s="1192">
        <v>0</v>
      </c>
      <c r="BI42" s="634">
        <v>0</v>
      </c>
      <c r="BJ42" s="644">
        <v>0</v>
      </c>
      <c r="BK42" s="644">
        <v>0</v>
      </c>
      <c r="BL42" s="645"/>
      <c r="BM42" s="646"/>
      <c r="BN42" s="625"/>
      <c r="BO42" s="712">
        <f>'Deposits &amp; Advances'!K48</f>
        <v>169.303</v>
      </c>
      <c r="BP42" s="630">
        <f t="shared" si="11"/>
        <v>0</v>
      </c>
    </row>
    <row r="43" spans="1:68" ht="18">
      <c r="A43" s="631">
        <v>28</v>
      </c>
      <c r="B43" s="632" t="s">
        <v>63</v>
      </c>
      <c r="C43" s="604">
        <v>6610</v>
      </c>
      <c r="D43" s="605">
        <v>38.78</v>
      </c>
      <c r="E43" s="606">
        <v>0</v>
      </c>
      <c r="F43" s="609">
        <v>0</v>
      </c>
      <c r="G43" s="635">
        <v>24</v>
      </c>
      <c r="H43" s="609">
        <v>0.95</v>
      </c>
      <c r="I43" s="635">
        <f t="shared" si="39"/>
        <v>6634</v>
      </c>
      <c r="J43" s="609">
        <f t="shared" si="48"/>
        <v>39.730000000000004</v>
      </c>
      <c r="K43" s="635">
        <v>6510</v>
      </c>
      <c r="L43" s="609">
        <v>27.01</v>
      </c>
      <c r="M43" s="636">
        <v>2432</v>
      </c>
      <c r="N43" s="622">
        <v>71.959999999999994</v>
      </c>
      <c r="O43" s="636">
        <v>0</v>
      </c>
      <c r="P43" s="622">
        <v>0</v>
      </c>
      <c r="Q43" s="636">
        <v>0</v>
      </c>
      <c r="R43" s="622">
        <v>0</v>
      </c>
      <c r="S43" s="636">
        <v>7</v>
      </c>
      <c r="T43" s="622">
        <v>0.03</v>
      </c>
      <c r="U43" s="636">
        <v>0</v>
      </c>
      <c r="V43" s="622">
        <v>0</v>
      </c>
      <c r="W43" s="637">
        <f t="shared" si="40"/>
        <v>2439</v>
      </c>
      <c r="X43" s="622">
        <f t="shared" si="41"/>
        <v>71.989999999999995</v>
      </c>
      <c r="Y43" s="637">
        <v>0</v>
      </c>
      <c r="Z43" s="622">
        <v>0</v>
      </c>
      <c r="AA43" s="638">
        <v>0</v>
      </c>
      <c r="AB43" s="622">
        <v>0</v>
      </c>
      <c r="AC43" s="637">
        <v>57</v>
      </c>
      <c r="AD43" s="622">
        <v>2.58</v>
      </c>
      <c r="AE43" s="637">
        <v>0</v>
      </c>
      <c r="AF43" s="622">
        <v>0</v>
      </c>
      <c r="AG43" s="636">
        <v>712</v>
      </c>
      <c r="AH43" s="622">
        <v>5.27</v>
      </c>
      <c r="AI43" s="636">
        <v>794</v>
      </c>
      <c r="AJ43" s="639">
        <v>4.87</v>
      </c>
      <c r="AK43" s="640">
        <f t="shared" si="42"/>
        <v>10636</v>
      </c>
      <c r="AL43" s="634">
        <f t="shared" si="43"/>
        <v>124.44</v>
      </c>
      <c r="AM43" s="640">
        <v>1141</v>
      </c>
      <c r="AN43" s="634">
        <v>5.31</v>
      </c>
      <c r="AO43" s="641">
        <v>0</v>
      </c>
      <c r="AP43" s="609">
        <v>0</v>
      </c>
      <c r="AQ43" s="636">
        <v>0</v>
      </c>
      <c r="AR43" s="622">
        <v>0</v>
      </c>
      <c r="AS43" s="636">
        <v>0</v>
      </c>
      <c r="AT43" s="639">
        <v>0</v>
      </c>
      <c r="AU43" s="621">
        <v>932</v>
      </c>
      <c r="AV43" s="642">
        <v>18.07</v>
      </c>
      <c r="AW43" s="621">
        <v>382</v>
      </c>
      <c r="AX43" s="642">
        <v>2.74</v>
      </c>
      <c r="AY43" s="621">
        <f t="shared" si="44"/>
        <v>1314</v>
      </c>
      <c r="AZ43" s="622">
        <f t="shared" si="45"/>
        <v>20.810000000000002</v>
      </c>
      <c r="BA43" s="619">
        <f t="shared" si="46"/>
        <v>11950</v>
      </c>
      <c r="BB43" s="620">
        <f t="shared" si="47"/>
        <v>145.25</v>
      </c>
      <c r="BC43" s="640">
        <v>0</v>
      </c>
      <c r="BD43" s="643">
        <v>0</v>
      </c>
      <c r="BE43" s="625">
        <f t="shared" si="25"/>
        <v>-5.31</v>
      </c>
      <c r="BF43" s="818">
        <v>0</v>
      </c>
      <c r="BG43" s="1191">
        <v>0</v>
      </c>
      <c r="BH43" s="1192">
        <v>227</v>
      </c>
      <c r="BI43" s="634">
        <v>1.83</v>
      </c>
      <c r="BJ43" s="644">
        <v>0</v>
      </c>
      <c r="BK43" s="644">
        <v>0</v>
      </c>
      <c r="BL43" s="645"/>
      <c r="BM43" s="663"/>
      <c r="BN43" s="625"/>
      <c r="BO43" s="712">
        <f>'Deposits &amp; Advances'!K49</f>
        <v>145.25</v>
      </c>
      <c r="BP43" s="630">
        <f t="shared" si="11"/>
        <v>0</v>
      </c>
    </row>
    <row r="44" spans="1:68" ht="18">
      <c r="A44" s="631">
        <v>29</v>
      </c>
      <c r="B44" s="632" t="s">
        <v>64</v>
      </c>
      <c r="C44" s="604">
        <v>0</v>
      </c>
      <c r="D44" s="605">
        <v>0</v>
      </c>
      <c r="E44" s="606">
        <v>0</v>
      </c>
      <c r="F44" s="609">
        <v>0</v>
      </c>
      <c r="G44" s="635">
        <v>29</v>
      </c>
      <c r="H44" s="609">
        <v>6.32</v>
      </c>
      <c r="I44" s="635">
        <f t="shared" si="39"/>
        <v>29</v>
      </c>
      <c r="J44" s="609">
        <f t="shared" si="48"/>
        <v>6.32</v>
      </c>
      <c r="K44" s="635">
        <v>0</v>
      </c>
      <c r="L44" s="609">
        <v>0</v>
      </c>
      <c r="M44" s="636">
        <v>1376</v>
      </c>
      <c r="N44" s="622">
        <v>32.89</v>
      </c>
      <c r="O44" s="636">
        <v>193</v>
      </c>
      <c r="P44" s="622">
        <v>30.31</v>
      </c>
      <c r="Q44" s="636">
        <v>0</v>
      </c>
      <c r="R44" s="622">
        <v>0</v>
      </c>
      <c r="S44" s="636">
        <v>0</v>
      </c>
      <c r="T44" s="622">
        <v>0</v>
      </c>
      <c r="U44" s="636">
        <v>0</v>
      </c>
      <c r="V44" s="622">
        <v>0</v>
      </c>
      <c r="W44" s="637">
        <f t="shared" si="40"/>
        <v>1569</v>
      </c>
      <c r="X44" s="622">
        <f t="shared" si="41"/>
        <v>63.2</v>
      </c>
      <c r="Y44" s="637">
        <v>0</v>
      </c>
      <c r="Z44" s="622">
        <v>0</v>
      </c>
      <c r="AA44" s="638">
        <v>11</v>
      </c>
      <c r="AB44" s="622">
        <v>0.67</v>
      </c>
      <c r="AC44" s="637">
        <v>369</v>
      </c>
      <c r="AD44" s="622">
        <v>22.65</v>
      </c>
      <c r="AE44" s="637">
        <v>3</v>
      </c>
      <c r="AF44" s="622">
        <v>0.71</v>
      </c>
      <c r="AG44" s="636">
        <v>0</v>
      </c>
      <c r="AH44" s="622">
        <v>0</v>
      </c>
      <c r="AI44" s="636">
        <v>0</v>
      </c>
      <c r="AJ44" s="639">
        <v>0</v>
      </c>
      <c r="AK44" s="640">
        <f t="shared" si="42"/>
        <v>1981</v>
      </c>
      <c r="AL44" s="634">
        <f t="shared" si="43"/>
        <v>93.55</v>
      </c>
      <c r="AM44" s="640">
        <v>749</v>
      </c>
      <c r="AN44" s="634">
        <v>29.02</v>
      </c>
      <c r="AO44" s="641">
        <v>0</v>
      </c>
      <c r="AP44" s="609">
        <v>0</v>
      </c>
      <c r="AQ44" s="636">
        <v>2</v>
      </c>
      <c r="AR44" s="622">
        <v>0.41</v>
      </c>
      <c r="AS44" s="636">
        <v>390</v>
      </c>
      <c r="AT44" s="639">
        <v>16.89</v>
      </c>
      <c r="AU44" s="621">
        <v>257</v>
      </c>
      <c r="AV44" s="642">
        <v>4.4000000000000004</v>
      </c>
      <c r="AW44" s="621">
        <v>2167</v>
      </c>
      <c r="AX44" s="642">
        <v>88.64</v>
      </c>
      <c r="AY44" s="621">
        <f t="shared" si="44"/>
        <v>2816</v>
      </c>
      <c r="AZ44" s="622">
        <f t="shared" si="45"/>
        <v>110.34</v>
      </c>
      <c r="BA44" s="619">
        <f t="shared" si="46"/>
        <v>4797</v>
      </c>
      <c r="BB44" s="620">
        <f t="shared" si="47"/>
        <v>203.89</v>
      </c>
      <c r="BC44" s="640">
        <v>0</v>
      </c>
      <c r="BD44" s="634">
        <v>0</v>
      </c>
      <c r="BE44" s="625">
        <f t="shared" si="25"/>
        <v>-29.02</v>
      </c>
      <c r="BF44" s="818">
        <v>0</v>
      </c>
      <c r="BG44" s="1191">
        <v>0</v>
      </c>
      <c r="BH44" s="1192">
        <v>215</v>
      </c>
      <c r="BI44" s="634">
        <v>12.39</v>
      </c>
      <c r="BJ44" s="644">
        <v>534</v>
      </c>
      <c r="BK44" s="644">
        <v>16.63</v>
      </c>
      <c r="BL44" s="645"/>
      <c r="BM44" s="646"/>
      <c r="BN44" s="625"/>
      <c r="BO44" s="712">
        <f>'Deposits &amp; Advances'!K50</f>
        <v>203.89</v>
      </c>
      <c r="BP44" s="630">
        <f t="shared" si="11"/>
        <v>0</v>
      </c>
    </row>
    <row r="45" spans="1:68" ht="18">
      <c r="A45" s="815">
        <v>30</v>
      </c>
      <c r="B45" s="632" t="s">
        <v>65</v>
      </c>
      <c r="C45" s="604">
        <v>1458</v>
      </c>
      <c r="D45" s="605">
        <v>18.809999999999999</v>
      </c>
      <c r="E45" s="606">
        <v>0</v>
      </c>
      <c r="F45" s="609">
        <v>0</v>
      </c>
      <c r="G45" s="635">
        <v>0</v>
      </c>
      <c r="H45" s="609">
        <v>0</v>
      </c>
      <c r="I45" s="635">
        <f t="shared" si="39"/>
        <v>1458</v>
      </c>
      <c r="J45" s="609">
        <f t="shared" si="48"/>
        <v>18.809999999999999</v>
      </c>
      <c r="K45" s="635">
        <v>1110</v>
      </c>
      <c r="L45" s="609">
        <v>14.51</v>
      </c>
      <c r="M45" s="816">
        <v>2393</v>
      </c>
      <c r="N45" s="622">
        <v>61.05</v>
      </c>
      <c r="O45" s="816">
        <v>0</v>
      </c>
      <c r="P45" s="622">
        <v>0</v>
      </c>
      <c r="Q45" s="816">
        <v>0</v>
      </c>
      <c r="R45" s="622">
        <v>0</v>
      </c>
      <c r="S45" s="816">
        <v>230</v>
      </c>
      <c r="T45" s="622">
        <v>5.0199999999999996</v>
      </c>
      <c r="U45" s="816">
        <v>2082</v>
      </c>
      <c r="V45" s="622">
        <v>45.8</v>
      </c>
      <c r="W45" s="817">
        <f t="shared" si="40"/>
        <v>4705</v>
      </c>
      <c r="X45" s="622">
        <f t="shared" si="41"/>
        <v>111.86999999999999</v>
      </c>
      <c r="Y45" s="817">
        <v>0</v>
      </c>
      <c r="Z45" s="622">
        <v>0</v>
      </c>
      <c r="AA45" s="818">
        <v>68</v>
      </c>
      <c r="AB45" s="622">
        <v>2.85</v>
      </c>
      <c r="AC45" s="817">
        <v>253</v>
      </c>
      <c r="AD45" s="622">
        <v>288.94</v>
      </c>
      <c r="AE45" s="817">
        <v>0</v>
      </c>
      <c r="AF45" s="622">
        <v>0</v>
      </c>
      <c r="AG45" s="816">
        <v>403</v>
      </c>
      <c r="AH45" s="622">
        <v>0.95</v>
      </c>
      <c r="AI45" s="816">
        <v>297</v>
      </c>
      <c r="AJ45" s="639">
        <v>12.96</v>
      </c>
      <c r="AK45" s="640">
        <f t="shared" si="42"/>
        <v>7184</v>
      </c>
      <c r="AL45" s="634">
        <f t="shared" si="43"/>
        <v>436.37999999999994</v>
      </c>
      <c r="AM45" s="640">
        <v>50</v>
      </c>
      <c r="AN45" s="643">
        <v>0.75</v>
      </c>
      <c r="AO45" s="641">
        <v>0</v>
      </c>
      <c r="AP45" s="609">
        <v>0</v>
      </c>
      <c r="AQ45" s="636">
        <v>0</v>
      </c>
      <c r="AR45" s="622">
        <v>0</v>
      </c>
      <c r="AS45" s="636">
        <v>0</v>
      </c>
      <c r="AT45" s="639">
        <v>0</v>
      </c>
      <c r="AU45" s="621">
        <v>2610</v>
      </c>
      <c r="AV45" s="642">
        <v>34.42</v>
      </c>
      <c r="AW45" s="621">
        <v>2135</v>
      </c>
      <c r="AX45" s="642">
        <v>14.82</v>
      </c>
      <c r="AY45" s="621">
        <f t="shared" si="44"/>
        <v>4745</v>
      </c>
      <c r="AZ45" s="622">
        <f t="shared" si="45"/>
        <v>49.24</v>
      </c>
      <c r="BA45" s="619">
        <f t="shared" si="46"/>
        <v>11929</v>
      </c>
      <c r="BB45" s="620">
        <f t="shared" si="47"/>
        <v>485.61999999999995</v>
      </c>
      <c r="BC45" s="640">
        <v>0</v>
      </c>
      <c r="BD45" s="643">
        <v>0</v>
      </c>
      <c r="BE45" s="625">
        <f t="shared" si="25"/>
        <v>-0.75</v>
      </c>
      <c r="BF45" s="818">
        <v>0</v>
      </c>
      <c r="BG45" s="1191">
        <v>0</v>
      </c>
      <c r="BH45" s="1192">
        <v>2315</v>
      </c>
      <c r="BI45" s="634">
        <v>21.35</v>
      </c>
      <c r="BJ45" s="644">
        <v>0</v>
      </c>
      <c r="BK45" s="644">
        <v>0</v>
      </c>
      <c r="BL45" s="645"/>
      <c r="BM45" s="663"/>
      <c r="BN45" s="625"/>
      <c r="BO45" s="712">
        <f>'Deposits &amp; Advances'!K51</f>
        <v>485.62</v>
      </c>
      <c r="BP45" s="630">
        <f t="shared" si="11"/>
        <v>0</v>
      </c>
    </row>
    <row r="46" spans="1:68" ht="18">
      <c r="A46" s="631">
        <v>31</v>
      </c>
      <c r="B46" s="664" t="s">
        <v>66</v>
      </c>
      <c r="C46" s="604">
        <v>0</v>
      </c>
      <c r="D46" s="605">
        <v>0</v>
      </c>
      <c r="E46" s="606">
        <v>0</v>
      </c>
      <c r="F46" s="609">
        <v>0</v>
      </c>
      <c r="G46" s="635">
        <v>0</v>
      </c>
      <c r="H46" s="609">
        <v>0</v>
      </c>
      <c r="I46" s="635">
        <f t="shared" si="39"/>
        <v>0</v>
      </c>
      <c r="J46" s="609">
        <f t="shared" si="48"/>
        <v>0</v>
      </c>
      <c r="K46" s="635">
        <v>0</v>
      </c>
      <c r="L46" s="609">
        <v>0</v>
      </c>
      <c r="M46" s="636">
        <v>18</v>
      </c>
      <c r="N46" s="622">
        <v>0.05</v>
      </c>
      <c r="O46" s="636">
        <v>165</v>
      </c>
      <c r="P46" s="622">
        <v>8.32</v>
      </c>
      <c r="Q46" s="636">
        <v>0</v>
      </c>
      <c r="R46" s="622">
        <v>0</v>
      </c>
      <c r="S46" s="636">
        <v>0</v>
      </c>
      <c r="T46" s="622">
        <v>0</v>
      </c>
      <c r="U46" s="636">
        <v>0</v>
      </c>
      <c r="V46" s="622">
        <v>0</v>
      </c>
      <c r="W46" s="637">
        <f t="shared" si="40"/>
        <v>183</v>
      </c>
      <c r="X46" s="622">
        <f t="shared" si="41"/>
        <v>8.370000000000001</v>
      </c>
      <c r="Y46" s="637">
        <v>0</v>
      </c>
      <c r="Z46" s="622">
        <v>0</v>
      </c>
      <c r="AA46" s="638">
        <v>0</v>
      </c>
      <c r="AB46" s="622">
        <v>0</v>
      </c>
      <c r="AC46" s="637">
        <v>143</v>
      </c>
      <c r="AD46" s="622">
        <v>11.13</v>
      </c>
      <c r="AE46" s="637">
        <v>0</v>
      </c>
      <c r="AF46" s="622">
        <v>0</v>
      </c>
      <c r="AG46" s="636">
        <v>0</v>
      </c>
      <c r="AH46" s="622">
        <v>0</v>
      </c>
      <c r="AI46" s="636">
        <v>87</v>
      </c>
      <c r="AJ46" s="639">
        <v>6.13</v>
      </c>
      <c r="AK46" s="640">
        <f t="shared" si="42"/>
        <v>413</v>
      </c>
      <c r="AL46" s="634">
        <f t="shared" si="43"/>
        <v>25.63</v>
      </c>
      <c r="AM46" s="640">
        <v>68</v>
      </c>
      <c r="AN46" s="634">
        <v>5.59</v>
      </c>
      <c r="AO46" s="641">
        <v>0</v>
      </c>
      <c r="AP46" s="609">
        <v>0</v>
      </c>
      <c r="AQ46" s="636">
        <v>0</v>
      </c>
      <c r="AR46" s="622">
        <v>0</v>
      </c>
      <c r="AS46" s="636">
        <v>11</v>
      </c>
      <c r="AT46" s="639">
        <v>2.6</v>
      </c>
      <c r="AU46" s="621">
        <v>35</v>
      </c>
      <c r="AV46" s="642">
        <v>0.63</v>
      </c>
      <c r="AW46" s="621">
        <v>325</v>
      </c>
      <c r="AX46" s="642">
        <v>12.66</v>
      </c>
      <c r="AY46" s="621">
        <f t="shared" si="44"/>
        <v>371</v>
      </c>
      <c r="AZ46" s="622">
        <f t="shared" si="45"/>
        <v>15.89</v>
      </c>
      <c r="BA46" s="619">
        <f t="shared" si="46"/>
        <v>784</v>
      </c>
      <c r="BB46" s="620">
        <f t="shared" si="47"/>
        <v>41.519999999999996</v>
      </c>
      <c r="BC46" s="640">
        <v>0</v>
      </c>
      <c r="BD46" s="643">
        <v>0</v>
      </c>
      <c r="BE46" s="625">
        <f t="shared" si="25"/>
        <v>-5.59</v>
      </c>
      <c r="BF46" s="818">
        <v>0</v>
      </c>
      <c r="BG46" s="1191">
        <v>0</v>
      </c>
      <c r="BH46" s="1190">
        <v>0</v>
      </c>
      <c r="BI46" s="732">
        <v>0</v>
      </c>
      <c r="BJ46" s="652">
        <v>0</v>
      </c>
      <c r="BK46" s="652">
        <v>0</v>
      </c>
      <c r="BL46" s="645"/>
      <c r="BM46" s="663"/>
      <c r="BN46" s="625"/>
      <c r="BO46" s="712">
        <f>'Deposits &amp; Advances'!K52</f>
        <v>41.52</v>
      </c>
      <c r="BP46" s="630">
        <f t="shared" si="11"/>
        <v>0</v>
      </c>
    </row>
    <row r="47" spans="1:68" ht="18">
      <c r="A47" s="631">
        <v>32</v>
      </c>
      <c r="B47" s="664" t="s">
        <v>67</v>
      </c>
      <c r="C47" s="604">
        <v>1582</v>
      </c>
      <c r="D47" s="605">
        <v>42.25</v>
      </c>
      <c r="E47" s="606">
        <v>3</v>
      </c>
      <c r="F47" s="609">
        <v>0.09</v>
      </c>
      <c r="G47" s="635">
        <v>0</v>
      </c>
      <c r="H47" s="609">
        <v>0</v>
      </c>
      <c r="I47" s="635">
        <f t="shared" si="39"/>
        <v>1585</v>
      </c>
      <c r="J47" s="609">
        <f t="shared" si="48"/>
        <v>42.34</v>
      </c>
      <c r="K47" s="635">
        <v>0</v>
      </c>
      <c r="L47" s="609">
        <v>0</v>
      </c>
      <c r="M47" s="636">
        <v>0</v>
      </c>
      <c r="N47" s="622">
        <v>0</v>
      </c>
      <c r="O47" s="636">
        <v>0</v>
      </c>
      <c r="P47" s="622">
        <v>0</v>
      </c>
      <c r="Q47" s="636">
        <v>0</v>
      </c>
      <c r="R47" s="622">
        <v>0</v>
      </c>
      <c r="S47" s="636">
        <v>0</v>
      </c>
      <c r="T47" s="622">
        <v>0</v>
      </c>
      <c r="U47" s="636">
        <v>0</v>
      </c>
      <c r="V47" s="622">
        <v>0</v>
      </c>
      <c r="W47" s="637">
        <f t="shared" si="40"/>
        <v>0</v>
      </c>
      <c r="X47" s="622">
        <f t="shared" si="41"/>
        <v>0</v>
      </c>
      <c r="Y47" s="637">
        <v>0</v>
      </c>
      <c r="Z47" s="622">
        <v>0</v>
      </c>
      <c r="AA47" s="638">
        <v>0</v>
      </c>
      <c r="AB47" s="622">
        <v>0</v>
      </c>
      <c r="AC47" s="637">
        <v>158</v>
      </c>
      <c r="AD47" s="622">
        <v>3.59</v>
      </c>
      <c r="AE47" s="637">
        <v>3</v>
      </c>
      <c r="AF47" s="622">
        <v>0.16</v>
      </c>
      <c r="AG47" s="636">
        <v>0</v>
      </c>
      <c r="AH47" s="622">
        <v>0</v>
      </c>
      <c r="AI47" s="636">
        <v>42</v>
      </c>
      <c r="AJ47" s="639">
        <v>1.1000000000000001</v>
      </c>
      <c r="AK47" s="640">
        <f t="shared" si="42"/>
        <v>1788</v>
      </c>
      <c r="AL47" s="634">
        <f t="shared" si="43"/>
        <v>47.190000000000005</v>
      </c>
      <c r="AM47" s="640">
        <v>262</v>
      </c>
      <c r="AN47" s="634">
        <v>22.05</v>
      </c>
      <c r="AO47" s="641">
        <v>283</v>
      </c>
      <c r="AP47" s="609">
        <v>0.97</v>
      </c>
      <c r="AQ47" s="636">
        <v>0</v>
      </c>
      <c r="AR47" s="622">
        <v>0</v>
      </c>
      <c r="AS47" s="636">
        <v>0</v>
      </c>
      <c r="AT47" s="639">
        <v>0</v>
      </c>
      <c r="AU47" s="621">
        <v>0</v>
      </c>
      <c r="AV47" s="642">
        <v>0</v>
      </c>
      <c r="AW47" s="621">
        <v>320</v>
      </c>
      <c r="AX47" s="642">
        <v>7.96</v>
      </c>
      <c r="AY47" s="621">
        <f t="shared" si="44"/>
        <v>603</v>
      </c>
      <c r="AZ47" s="622">
        <f t="shared" si="45"/>
        <v>8.93</v>
      </c>
      <c r="BA47" s="619">
        <f t="shared" si="46"/>
        <v>2391</v>
      </c>
      <c r="BB47" s="620">
        <f t="shared" si="47"/>
        <v>56.120000000000005</v>
      </c>
      <c r="BC47" s="640">
        <v>0</v>
      </c>
      <c r="BD47" s="643">
        <v>0</v>
      </c>
      <c r="BE47" s="625">
        <f t="shared" si="25"/>
        <v>-22.05</v>
      </c>
      <c r="BF47" s="818">
        <v>0</v>
      </c>
      <c r="BG47" s="1191">
        <v>0</v>
      </c>
      <c r="BH47" s="1190">
        <v>0</v>
      </c>
      <c r="BI47" s="732">
        <v>0</v>
      </c>
      <c r="BJ47" s="652">
        <v>0</v>
      </c>
      <c r="BK47" s="652">
        <v>0</v>
      </c>
      <c r="BL47" s="645"/>
      <c r="BM47" s="663"/>
      <c r="BN47" s="625"/>
      <c r="BO47" s="712">
        <f>'Deposits &amp; Advances'!K53</f>
        <v>56.12</v>
      </c>
      <c r="BP47" s="630">
        <f t="shared" si="11"/>
        <v>0</v>
      </c>
    </row>
    <row r="48" spans="1:68" ht="18">
      <c r="A48" s="815">
        <v>33</v>
      </c>
      <c r="B48" s="632" t="s">
        <v>68</v>
      </c>
      <c r="C48" s="604">
        <v>0</v>
      </c>
      <c r="D48" s="819">
        <v>0</v>
      </c>
      <c r="E48" s="606">
        <v>0</v>
      </c>
      <c r="F48" s="703">
        <v>0</v>
      </c>
      <c r="G48" s="635">
        <v>0</v>
      </c>
      <c r="H48" s="703">
        <v>0</v>
      </c>
      <c r="I48" s="635">
        <f t="shared" si="39"/>
        <v>0</v>
      </c>
      <c r="J48" s="609">
        <f t="shared" si="48"/>
        <v>0</v>
      </c>
      <c r="K48" s="604">
        <v>0</v>
      </c>
      <c r="L48" s="819">
        <v>0</v>
      </c>
      <c r="M48" s="604">
        <v>0</v>
      </c>
      <c r="N48" s="819">
        <v>0</v>
      </c>
      <c r="O48" s="604">
        <v>0</v>
      </c>
      <c r="P48" s="819">
        <v>0</v>
      </c>
      <c r="Q48" s="604">
        <v>0</v>
      </c>
      <c r="R48" s="819">
        <v>0</v>
      </c>
      <c r="S48" s="604">
        <v>0</v>
      </c>
      <c r="T48" s="819">
        <v>0</v>
      </c>
      <c r="U48" s="604">
        <v>0</v>
      </c>
      <c r="V48" s="819">
        <v>0</v>
      </c>
      <c r="W48" s="604">
        <f t="shared" si="40"/>
        <v>0</v>
      </c>
      <c r="X48" s="819">
        <f t="shared" si="41"/>
        <v>0</v>
      </c>
      <c r="Y48" s="604">
        <v>0</v>
      </c>
      <c r="Z48" s="819">
        <v>0</v>
      </c>
      <c r="AA48" s="604">
        <v>0</v>
      </c>
      <c r="AB48" s="819">
        <v>0</v>
      </c>
      <c r="AC48" s="604">
        <v>0</v>
      </c>
      <c r="AD48" s="819">
        <v>0</v>
      </c>
      <c r="AE48" s="604">
        <v>0</v>
      </c>
      <c r="AF48" s="819">
        <v>0</v>
      </c>
      <c r="AG48" s="604">
        <v>0</v>
      </c>
      <c r="AH48" s="819">
        <v>0</v>
      </c>
      <c r="AI48" s="820">
        <v>12</v>
      </c>
      <c r="AJ48" s="605">
        <v>0.82</v>
      </c>
      <c r="AK48" s="820">
        <f t="shared" si="42"/>
        <v>12</v>
      </c>
      <c r="AL48" s="819">
        <f t="shared" si="43"/>
        <v>0.82</v>
      </c>
      <c r="AM48" s="633">
        <v>0</v>
      </c>
      <c r="AN48" s="821">
        <v>0</v>
      </c>
      <c r="AO48" s="640">
        <v>0</v>
      </c>
      <c r="AP48" s="821">
        <v>0</v>
      </c>
      <c r="AQ48" s="640">
        <v>0</v>
      </c>
      <c r="AR48" s="821">
        <v>0</v>
      </c>
      <c r="AS48" s="640">
        <v>0</v>
      </c>
      <c r="AT48" s="821">
        <v>0</v>
      </c>
      <c r="AU48" s="640">
        <v>0</v>
      </c>
      <c r="AV48" s="821">
        <v>0</v>
      </c>
      <c r="AW48" s="640">
        <v>297</v>
      </c>
      <c r="AX48" s="821">
        <v>13.73</v>
      </c>
      <c r="AY48" s="621">
        <f t="shared" si="44"/>
        <v>297</v>
      </c>
      <c r="AZ48" s="622">
        <f t="shared" si="45"/>
        <v>13.73</v>
      </c>
      <c r="BA48" s="619">
        <f t="shared" si="46"/>
        <v>309</v>
      </c>
      <c r="BB48" s="620">
        <f t="shared" si="47"/>
        <v>14.55</v>
      </c>
      <c r="BC48" s="640">
        <v>0</v>
      </c>
      <c r="BD48" s="643">
        <v>0</v>
      </c>
      <c r="BE48" s="625">
        <f t="shared" si="25"/>
        <v>0</v>
      </c>
      <c r="BF48" s="818">
        <v>0</v>
      </c>
      <c r="BG48" s="1191">
        <v>0</v>
      </c>
      <c r="BH48" s="1192">
        <v>0</v>
      </c>
      <c r="BI48" s="634">
        <v>0</v>
      </c>
      <c r="BJ48" s="644">
        <v>0</v>
      </c>
      <c r="BK48" s="644">
        <v>0</v>
      </c>
      <c r="BL48" s="645"/>
      <c r="BM48" s="646"/>
      <c r="BN48" s="625"/>
      <c r="BO48" s="712">
        <f>'Deposits &amp; Advances'!K54</f>
        <v>14.55</v>
      </c>
      <c r="BP48" s="630">
        <f t="shared" si="11"/>
        <v>0</v>
      </c>
    </row>
    <row r="49" spans="1:86" s="827" customFormat="1" ht="18">
      <c r="A49" s="631">
        <v>34</v>
      </c>
      <c r="B49" s="632" t="s">
        <v>69</v>
      </c>
      <c r="C49" s="604">
        <v>0</v>
      </c>
      <c r="D49" s="605">
        <v>0</v>
      </c>
      <c r="E49" s="606">
        <v>22</v>
      </c>
      <c r="F49" s="609">
        <v>0.82</v>
      </c>
      <c r="G49" s="635">
        <v>0</v>
      </c>
      <c r="H49" s="609">
        <v>0</v>
      </c>
      <c r="I49" s="635">
        <f t="shared" si="39"/>
        <v>22</v>
      </c>
      <c r="J49" s="609">
        <f t="shared" si="48"/>
        <v>0.82</v>
      </c>
      <c r="K49" s="635">
        <v>0</v>
      </c>
      <c r="L49" s="609">
        <v>0</v>
      </c>
      <c r="M49" s="636">
        <v>711</v>
      </c>
      <c r="N49" s="622">
        <v>18.97</v>
      </c>
      <c r="O49" s="636">
        <v>0</v>
      </c>
      <c r="P49" s="622">
        <v>0</v>
      </c>
      <c r="Q49" s="636">
        <v>0</v>
      </c>
      <c r="R49" s="622">
        <v>0</v>
      </c>
      <c r="S49" s="636">
        <v>0</v>
      </c>
      <c r="T49" s="622">
        <v>0</v>
      </c>
      <c r="U49" s="636">
        <v>0</v>
      </c>
      <c r="V49" s="622">
        <v>0</v>
      </c>
      <c r="W49" s="637">
        <f t="shared" si="40"/>
        <v>711</v>
      </c>
      <c r="X49" s="622">
        <f t="shared" si="41"/>
        <v>18.97</v>
      </c>
      <c r="Y49" s="637">
        <v>0</v>
      </c>
      <c r="Z49" s="622">
        <v>0</v>
      </c>
      <c r="AA49" s="638">
        <v>0</v>
      </c>
      <c r="AB49" s="622">
        <v>0</v>
      </c>
      <c r="AC49" s="637">
        <v>117</v>
      </c>
      <c r="AD49" s="622">
        <v>3.48</v>
      </c>
      <c r="AE49" s="637">
        <v>0</v>
      </c>
      <c r="AF49" s="622">
        <v>0</v>
      </c>
      <c r="AG49" s="636">
        <v>0</v>
      </c>
      <c r="AH49" s="622">
        <v>0</v>
      </c>
      <c r="AI49" s="822">
        <v>0</v>
      </c>
      <c r="AJ49" s="823">
        <v>0</v>
      </c>
      <c r="AK49" s="824">
        <f t="shared" si="42"/>
        <v>850</v>
      </c>
      <c r="AL49" s="634">
        <f t="shared" si="43"/>
        <v>23.27</v>
      </c>
      <c r="AM49" s="640">
        <v>315</v>
      </c>
      <c r="AN49" s="634">
        <v>2.2999999999999998</v>
      </c>
      <c r="AO49" s="641">
        <v>0</v>
      </c>
      <c r="AP49" s="609">
        <v>0</v>
      </c>
      <c r="AQ49" s="636">
        <v>0</v>
      </c>
      <c r="AR49" s="622">
        <v>0</v>
      </c>
      <c r="AS49" s="636">
        <v>0</v>
      </c>
      <c r="AT49" s="639">
        <v>0</v>
      </c>
      <c r="AU49" s="621">
        <v>0</v>
      </c>
      <c r="AV49" s="642">
        <v>0</v>
      </c>
      <c r="AW49" s="621">
        <v>795</v>
      </c>
      <c r="AX49" s="642">
        <v>7.24</v>
      </c>
      <c r="AY49" s="621">
        <f t="shared" si="44"/>
        <v>795</v>
      </c>
      <c r="AZ49" s="622">
        <f t="shared" si="45"/>
        <v>7.24</v>
      </c>
      <c r="BA49" s="619">
        <f t="shared" si="46"/>
        <v>1645</v>
      </c>
      <c r="BB49" s="620">
        <f t="shared" si="47"/>
        <v>30.509999999999998</v>
      </c>
      <c r="BC49" s="640">
        <v>0</v>
      </c>
      <c r="BD49" s="634">
        <v>0</v>
      </c>
      <c r="BE49" s="625">
        <f t="shared" si="25"/>
        <v>-2.2999999999999998</v>
      </c>
      <c r="BF49" s="818">
        <v>0</v>
      </c>
      <c r="BG49" s="1191">
        <v>0</v>
      </c>
      <c r="BH49" s="1192">
        <v>0</v>
      </c>
      <c r="BI49" s="634">
        <v>0</v>
      </c>
      <c r="BJ49" s="644">
        <v>0</v>
      </c>
      <c r="BK49" s="644">
        <v>0</v>
      </c>
      <c r="BL49" s="645"/>
      <c r="BM49" s="663"/>
      <c r="BN49" s="625"/>
      <c r="BO49" s="825">
        <f>'Deposits &amp; Advances'!K55</f>
        <v>30.51</v>
      </c>
      <c r="BP49" s="630">
        <f t="shared" si="11"/>
        <v>0</v>
      </c>
      <c r="BQ49" s="826"/>
      <c r="BR49" s="826"/>
      <c r="BS49" s="826"/>
      <c r="BT49" s="826"/>
      <c r="BU49" s="826"/>
      <c r="BV49" s="826"/>
      <c r="BW49" s="826"/>
      <c r="BX49" s="826"/>
      <c r="BY49" s="826"/>
      <c r="BZ49" s="826"/>
      <c r="CA49" s="826"/>
      <c r="CB49" s="826"/>
      <c r="CC49" s="826"/>
      <c r="CD49" s="826"/>
      <c r="CE49" s="826"/>
      <c r="CF49" s="826"/>
      <c r="CG49" s="826"/>
      <c r="CH49" s="826"/>
    </row>
    <row r="50" spans="1:86" ht="18.75" thickBot="1">
      <c r="A50" s="631">
        <v>35</v>
      </c>
      <c r="B50" s="664" t="s">
        <v>70</v>
      </c>
      <c r="C50" s="727">
        <v>0</v>
      </c>
      <c r="D50" s="605">
        <v>0</v>
      </c>
      <c r="E50" s="606">
        <v>0</v>
      </c>
      <c r="F50" s="609">
        <v>0</v>
      </c>
      <c r="G50" s="713">
        <v>0</v>
      </c>
      <c r="H50" s="666">
        <v>0</v>
      </c>
      <c r="I50" s="635">
        <f t="shared" si="39"/>
        <v>0</v>
      </c>
      <c r="J50" s="609">
        <f t="shared" si="48"/>
        <v>0</v>
      </c>
      <c r="K50" s="635">
        <v>0</v>
      </c>
      <c r="L50" s="609">
        <v>0</v>
      </c>
      <c r="M50" s="667">
        <v>425</v>
      </c>
      <c r="N50" s="668">
        <v>29.82</v>
      </c>
      <c r="O50" s="667">
        <v>0</v>
      </c>
      <c r="P50" s="668">
        <v>0</v>
      </c>
      <c r="Q50" s="667">
        <v>0</v>
      </c>
      <c r="R50" s="668">
        <v>0</v>
      </c>
      <c r="S50" s="667">
        <v>0</v>
      </c>
      <c r="T50" s="668">
        <v>0</v>
      </c>
      <c r="U50" s="667">
        <v>0</v>
      </c>
      <c r="V50" s="668">
        <v>0</v>
      </c>
      <c r="W50" s="669">
        <f t="shared" si="40"/>
        <v>425</v>
      </c>
      <c r="X50" s="668">
        <f t="shared" si="41"/>
        <v>29.82</v>
      </c>
      <c r="Y50" s="669">
        <v>0</v>
      </c>
      <c r="Z50" s="668">
        <v>0</v>
      </c>
      <c r="AA50" s="670">
        <v>0</v>
      </c>
      <c r="AB50" s="668">
        <v>0</v>
      </c>
      <c r="AC50" s="669">
        <v>50</v>
      </c>
      <c r="AD50" s="668">
        <v>1.73</v>
      </c>
      <c r="AE50" s="669">
        <v>0</v>
      </c>
      <c r="AF50" s="668">
        <v>0</v>
      </c>
      <c r="AG50" s="667">
        <v>0</v>
      </c>
      <c r="AH50" s="668">
        <v>0</v>
      </c>
      <c r="AI50" s="667">
        <v>0</v>
      </c>
      <c r="AJ50" s="671">
        <v>0</v>
      </c>
      <c r="AK50" s="650">
        <f t="shared" si="42"/>
        <v>475</v>
      </c>
      <c r="AL50" s="732">
        <f t="shared" si="43"/>
        <v>31.55</v>
      </c>
      <c r="AM50" s="650">
        <v>72</v>
      </c>
      <c r="AN50" s="732">
        <v>1.56</v>
      </c>
      <c r="AO50" s="641">
        <v>0</v>
      </c>
      <c r="AP50" s="609">
        <v>0</v>
      </c>
      <c r="AQ50" s="636">
        <v>0</v>
      </c>
      <c r="AR50" s="622">
        <v>0</v>
      </c>
      <c r="AS50" s="636">
        <v>0</v>
      </c>
      <c r="AT50" s="639">
        <v>0</v>
      </c>
      <c r="AU50" s="621">
        <v>233</v>
      </c>
      <c r="AV50" s="642">
        <v>1.42</v>
      </c>
      <c r="AW50" s="621">
        <v>80</v>
      </c>
      <c r="AX50" s="642">
        <v>0.92</v>
      </c>
      <c r="AY50" s="621">
        <f t="shared" si="44"/>
        <v>313</v>
      </c>
      <c r="AZ50" s="622">
        <f t="shared" si="45"/>
        <v>2.34</v>
      </c>
      <c r="BA50" s="619">
        <f t="shared" si="46"/>
        <v>788</v>
      </c>
      <c r="BB50" s="620">
        <f t="shared" si="47"/>
        <v>33.89</v>
      </c>
      <c r="BC50" s="675">
        <v>0</v>
      </c>
      <c r="BD50" s="676">
        <v>0</v>
      </c>
      <c r="BE50" s="625">
        <f t="shared" si="25"/>
        <v>-1.56</v>
      </c>
      <c r="BF50" s="818">
        <v>0</v>
      </c>
      <c r="BG50" s="1191">
        <v>0</v>
      </c>
      <c r="BH50" s="1194">
        <v>72</v>
      </c>
      <c r="BI50" s="666">
        <v>1.56</v>
      </c>
      <c r="BJ50" s="677">
        <v>0</v>
      </c>
      <c r="BK50" s="677">
        <v>0</v>
      </c>
      <c r="BL50" s="645"/>
      <c r="BM50" s="663"/>
      <c r="BN50" s="625"/>
      <c r="BO50" s="718">
        <f>'Deposits &amp; Advances'!K56</f>
        <v>33.89</v>
      </c>
      <c r="BP50" s="630">
        <f t="shared" si="11"/>
        <v>0</v>
      </c>
    </row>
    <row r="51" spans="1:86" ht="18.75" thickBot="1">
      <c r="A51" s="755" t="s">
        <v>21</v>
      </c>
      <c r="B51" s="679" t="s">
        <v>71</v>
      </c>
      <c r="C51" s="680">
        <f t="shared" ref="C51:AP51" si="49">SUM(C41:C50)</f>
        <v>19999</v>
      </c>
      <c r="D51" s="681">
        <f t="shared" si="49"/>
        <v>173.6841</v>
      </c>
      <c r="E51" s="781">
        <f t="shared" si="49"/>
        <v>25</v>
      </c>
      <c r="F51" s="681">
        <f t="shared" si="49"/>
        <v>0.90999999999999992</v>
      </c>
      <c r="G51" s="680">
        <f t="shared" si="49"/>
        <v>336</v>
      </c>
      <c r="H51" s="681">
        <f t="shared" si="49"/>
        <v>14.375</v>
      </c>
      <c r="I51" s="680">
        <f t="shared" si="49"/>
        <v>20360</v>
      </c>
      <c r="J51" s="681">
        <f t="shared" si="49"/>
        <v>188.9691</v>
      </c>
      <c r="K51" s="680">
        <f t="shared" si="49"/>
        <v>13114</v>
      </c>
      <c r="L51" s="681">
        <f t="shared" si="49"/>
        <v>65.016600000000011</v>
      </c>
      <c r="M51" s="789">
        <f t="shared" si="49"/>
        <v>9882</v>
      </c>
      <c r="N51" s="783">
        <f t="shared" si="49"/>
        <v>249.34459999999999</v>
      </c>
      <c r="O51" s="789">
        <f t="shared" si="49"/>
        <v>2676</v>
      </c>
      <c r="P51" s="783">
        <f t="shared" si="49"/>
        <v>100.1414</v>
      </c>
      <c r="Q51" s="789">
        <f t="shared" si="49"/>
        <v>0</v>
      </c>
      <c r="R51" s="783">
        <f t="shared" si="49"/>
        <v>0</v>
      </c>
      <c r="S51" s="789">
        <f t="shared" si="49"/>
        <v>1491</v>
      </c>
      <c r="T51" s="783">
        <f t="shared" si="49"/>
        <v>20.895399999999999</v>
      </c>
      <c r="U51" s="789">
        <f t="shared" si="49"/>
        <v>2082</v>
      </c>
      <c r="V51" s="783">
        <f t="shared" si="49"/>
        <v>45.8</v>
      </c>
      <c r="W51" s="828">
        <f t="shared" si="49"/>
        <v>16131</v>
      </c>
      <c r="X51" s="783">
        <f t="shared" si="49"/>
        <v>416.1814</v>
      </c>
      <c r="Y51" s="828">
        <f t="shared" si="49"/>
        <v>0</v>
      </c>
      <c r="Z51" s="783">
        <f t="shared" si="49"/>
        <v>0</v>
      </c>
      <c r="AA51" s="680">
        <f t="shared" si="49"/>
        <v>107</v>
      </c>
      <c r="AB51" s="783">
        <f t="shared" si="49"/>
        <v>4.6286000000000005</v>
      </c>
      <c r="AC51" s="828">
        <f t="shared" si="49"/>
        <v>3024</v>
      </c>
      <c r="AD51" s="783">
        <f t="shared" si="49"/>
        <v>383.38589999999999</v>
      </c>
      <c r="AE51" s="828">
        <f t="shared" si="49"/>
        <v>6</v>
      </c>
      <c r="AF51" s="783">
        <f t="shared" si="49"/>
        <v>0.87</v>
      </c>
      <c r="AG51" s="789">
        <f t="shared" si="49"/>
        <v>1414</v>
      </c>
      <c r="AH51" s="783">
        <f t="shared" si="49"/>
        <v>7.3212999999999999</v>
      </c>
      <c r="AI51" s="789">
        <f t="shared" si="49"/>
        <v>25430</v>
      </c>
      <c r="AJ51" s="786">
        <f t="shared" si="49"/>
        <v>166.46</v>
      </c>
      <c r="AK51" s="787">
        <f t="shared" si="49"/>
        <v>66472</v>
      </c>
      <c r="AL51" s="681">
        <f t="shared" si="49"/>
        <v>1167.8163</v>
      </c>
      <c r="AM51" s="788">
        <f t="shared" si="49"/>
        <v>9553</v>
      </c>
      <c r="AN51" s="681">
        <f t="shared" si="49"/>
        <v>191.28720000000004</v>
      </c>
      <c r="AO51" s="789">
        <f t="shared" si="49"/>
        <v>283</v>
      </c>
      <c r="AP51" s="681">
        <f t="shared" si="49"/>
        <v>0.97</v>
      </c>
      <c r="AQ51" s="789">
        <f t="shared" ref="AQ51:AV51" si="50">SUM(AQ41:AQ50)</f>
        <v>21</v>
      </c>
      <c r="AR51" s="783">
        <f t="shared" si="50"/>
        <v>1.01</v>
      </c>
      <c r="AS51" s="789">
        <f t="shared" si="50"/>
        <v>401</v>
      </c>
      <c r="AT51" s="786">
        <f t="shared" si="50"/>
        <v>19.490000000000002</v>
      </c>
      <c r="AU51" s="789">
        <f t="shared" si="50"/>
        <v>6064</v>
      </c>
      <c r="AV51" s="786">
        <f t="shared" si="50"/>
        <v>79.14</v>
      </c>
      <c r="AW51" s="787">
        <f t="shared" ref="AW51:BD51" si="51">SUM(AW41:AW50)</f>
        <v>47938</v>
      </c>
      <c r="AX51" s="791">
        <f t="shared" si="51"/>
        <v>235.60669999999999</v>
      </c>
      <c r="AY51" s="787">
        <f t="shared" si="51"/>
        <v>54707</v>
      </c>
      <c r="AZ51" s="791">
        <f t="shared" si="51"/>
        <v>336.2167</v>
      </c>
      <c r="BA51" s="787">
        <f t="shared" si="51"/>
        <v>121179</v>
      </c>
      <c r="BB51" s="792">
        <f t="shared" si="51"/>
        <v>1504.0330000000001</v>
      </c>
      <c r="BC51" s="787">
        <f t="shared" si="51"/>
        <v>0</v>
      </c>
      <c r="BD51" s="829">
        <f t="shared" si="51"/>
        <v>0</v>
      </c>
      <c r="BE51" s="625">
        <f t="shared" si="25"/>
        <v>-191.28720000000004</v>
      </c>
      <c r="BF51" s="788">
        <f>SUM(BF41:BF50)</f>
        <v>0</v>
      </c>
      <c r="BG51" s="829">
        <f>SUM(BG41:BG50)</f>
        <v>0</v>
      </c>
      <c r="BH51" s="787">
        <f t="shared" ref="BH51:BM51" si="52">SUM(BH41:BH50)</f>
        <v>2829</v>
      </c>
      <c r="BI51" s="829">
        <f t="shared" si="52"/>
        <v>37.130000000000003</v>
      </c>
      <c r="BJ51" s="759">
        <f t="shared" si="52"/>
        <v>534</v>
      </c>
      <c r="BK51" s="793">
        <f t="shared" si="52"/>
        <v>16.63</v>
      </c>
      <c r="BL51" s="794">
        <f t="shared" si="52"/>
        <v>0</v>
      </c>
      <c r="BM51" s="795">
        <f t="shared" si="52"/>
        <v>0</v>
      </c>
      <c r="BN51" s="625"/>
      <c r="BO51" s="760">
        <f>SUM(BO41:BO50)</f>
        <v>1504.0329999999999</v>
      </c>
      <c r="BP51" s="630">
        <f t="shared" si="11"/>
        <v>0</v>
      </c>
    </row>
    <row r="52" spans="1:86" ht="18.75" thickBot="1">
      <c r="A52" s="769" t="s">
        <v>129</v>
      </c>
      <c r="B52" s="662" t="s">
        <v>73</v>
      </c>
      <c r="C52" s="830"/>
      <c r="D52" s="666"/>
      <c r="E52" s="831"/>
      <c r="F52" s="732"/>
      <c r="G52" s="713"/>
      <c r="H52" s="666"/>
      <c r="I52" s="713"/>
      <c r="J52" s="666"/>
      <c r="K52" s="713"/>
      <c r="L52" s="666"/>
      <c r="M52" s="832"/>
      <c r="N52" s="668"/>
      <c r="O52" s="832"/>
      <c r="P52" s="668"/>
      <c r="Q52" s="832"/>
      <c r="R52" s="668"/>
      <c r="S52" s="832"/>
      <c r="T52" s="668"/>
      <c r="U52" s="832"/>
      <c r="V52" s="668"/>
      <c r="W52" s="833"/>
      <c r="X52" s="668"/>
      <c r="Y52" s="833"/>
      <c r="Z52" s="668"/>
      <c r="AA52" s="834"/>
      <c r="AB52" s="668"/>
      <c r="AC52" s="833"/>
      <c r="AD52" s="668"/>
      <c r="AE52" s="833"/>
      <c r="AF52" s="668"/>
      <c r="AG52" s="832"/>
      <c r="AH52" s="668"/>
      <c r="AI52" s="832"/>
      <c r="AJ52" s="671"/>
      <c r="AK52" s="835"/>
      <c r="AL52" s="835"/>
      <c r="AM52" s="835"/>
      <c r="AN52" s="835"/>
      <c r="AO52" s="832"/>
      <c r="AP52" s="666"/>
      <c r="AQ52" s="832"/>
      <c r="AR52" s="668"/>
      <c r="AS52" s="832"/>
      <c r="AT52" s="671"/>
      <c r="AU52" s="666"/>
      <c r="AV52" s="710"/>
      <c r="AW52" s="666"/>
      <c r="AX52" s="710"/>
      <c r="AY52" s="666"/>
      <c r="AZ52" s="836"/>
      <c r="BA52" s="666"/>
      <c r="BB52" s="832"/>
      <c r="BC52" s="666"/>
      <c r="BD52" s="676"/>
      <c r="BE52" s="625">
        <f t="shared" si="25"/>
        <v>0</v>
      </c>
      <c r="BF52" s="1202"/>
      <c r="BG52" s="864"/>
      <c r="BH52" s="850"/>
      <c r="BI52" s="864"/>
      <c r="BJ52" s="837"/>
      <c r="BK52" s="837"/>
      <c r="BL52" s="683"/>
      <c r="BM52" s="837"/>
      <c r="BN52" s="625"/>
      <c r="BO52" s="601"/>
      <c r="BP52" s="630"/>
    </row>
    <row r="53" spans="1:86" ht="18.75" thickBot="1">
      <c r="A53" s="702">
        <v>36</v>
      </c>
      <c r="B53" s="685" t="s">
        <v>74</v>
      </c>
      <c r="C53" s="838">
        <v>0</v>
      </c>
      <c r="D53" s="681">
        <v>0</v>
      </c>
      <c r="E53" s="828">
        <v>0</v>
      </c>
      <c r="F53" s="681">
        <v>0</v>
      </c>
      <c r="G53" s="788">
        <v>0</v>
      </c>
      <c r="H53" s="681">
        <v>0</v>
      </c>
      <c r="I53" s="680">
        <v>0</v>
      </c>
      <c r="J53" s="681">
        <v>0</v>
      </c>
      <c r="K53" s="680">
        <v>0</v>
      </c>
      <c r="L53" s="681">
        <v>0</v>
      </c>
      <c r="M53" s="789">
        <v>1164</v>
      </c>
      <c r="N53" s="783">
        <v>237.92</v>
      </c>
      <c r="O53" s="789">
        <v>0</v>
      </c>
      <c r="P53" s="783">
        <v>0</v>
      </c>
      <c r="Q53" s="789">
        <v>0</v>
      </c>
      <c r="R53" s="783">
        <v>0</v>
      </c>
      <c r="S53" s="789">
        <v>0</v>
      </c>
      <c r="T53" s="783">
        <v>0</v>
      </c>
      <c r="U53" s="789">
        <v>0</v>
      </c>
      <c r="V53" s="783">
        <v>0</v>
      </c>
      <c r="W53" s="828">
        <f>M53+O53+Q53+S53+U53</f>
        <v>1164</v>
      </c>
      <c r="X53" s="783">
        <f>N53+P53+R53+T53+V53</f>
        <v>237.92</v>
      </c>
      <c r="Y53" s="828">
        <v>0</v>
      </c>
      <c r="Z53" s="783">
        <v>0</v>
      </c>
      <c r="AA53" s="680">
        <v>0</v>
      </c>
      <c r="AB53" s="783">
        <v>0</v>
      </c>
      <c r="AC53" s="828">
        <v>0</v>
      </c>
      <c r="AD53" s="783">
        <v>0</v>
      </c>
      <c r="AE53" s="828">
        <v>0</v>
      </c>
      <c r="AF53" s="783">
        <v>0</v>
      </c>
      <c r="AG53" s="789">
        <v>0</v>
      </c>
      <c r="AH53" s="783">
        <v>0</v>
      </c>
      <c r="AI53" s="789">
        <v>0</v>
      </c>
      <c r="AJ53" s="786">
        <v>0</v>
      </c>
      <c r="AK53" s="787">
        <f>I53+W53+Y53+AA53+AC53+AE53+AG53+AI53</f>
        <v>1164</v>
      </c>
      <c r="AL53" s="681">
        <f>J53+X53+Z53+AB53+AD53+AF53+AH53+AJ53</f>
        <v>237.92</v>
      </c>
      <c r="AM53" s="787">
        <v>0</v>
      </c>
      <c r="AN53" s="681">
        <v>0</v>
      </c>
      <c r="AO53" s="789">
        <v>0</v>
      </c>
      <c r="AP53" s="681">
        <v>0</v>
      </c>
      <c r="AQ53" s="789">
        <v>8</v>
      </c>
      <c r="AR53" s="783">
        <v>0.48</v>
      </c>
      <c r="AS53" s="789">
        <v>78</v>
      </c>
      <c r="AT53" s="786">
        <v>4.45</v>
      </c>
      <c r="AU53" s="787">
        <v>529</v>
      </c>
      <c r="AV53" s="791">
        <v>13.56</v>
      </c>
      <c r="AW53" s="787">
        <v>542</v>
      </c>
      <c r="AX53" s="791">
        <v>7.04</v>
      </c>
      <c r="AY53" s="621">
        <f>AO53+AQ53+AS53+AU53+AW53</f>
        <v>1157</v>
      </c>
      <c r="AZ53" s="622">
        <f>AP53+AR53+AT53+AV53+AX53</f>
        <v>25.53</v>
      </c>
      <c r="BA53" s="790">
        <f>AK53+AY53</f>
        <v>2321</v>
      </c>
      <c r="BB53" s="791">
        <f>AL53+AZ53</f>
        <v>263.45</v>
      </c>
      <c r="BC53" s="787">
        <v>0</v>
      </c>
      <c r="BD53" s="829">
        <v>0</v>
      </c>
      <c r="BE53" s="625">
        <f t="shared" si="25"/>
        <v>0</v>
      </c>
      <c r="BF53" s="788">
        <v>0</v>
      </c>
      <c r="BG53" s="864">
        <v>0</v>
      </c>
      <c r="BH53" s="787">
        <v>0</v>
      </c>
      <c r="BI53" s="864">
        <v>0</v>
      </c>
      <c r="BJ53" s="759">
        <v>0</v>
      </c>
      <c r="BK53" s="837">
        <v>0</v>
      </c>
      <c r="BL53" s="682">
        <v>0</v>
      </c>
      <c r="BM53" s="837">
        <v>0</v>
      </c>
      <c r="BN53" s="625"/>
      <c r="BO53" s="738">
        <f>'Deposits &amp; Advances'!K59</f>
        <v>263.45</v>
      </c>
      <c r="BP53" s="630">
        <f t="shared" si="11"/>
        <v>0</v>
      </c>
    </row>
    <row r="54" spans="1:86" ht="18.75" thickBot="1">
      <c r="A54" s="839"/>
      <c r="B54" s="840" t="s">
        <v>75</v>
      </c>
      <c r="C54" s="841">
        <f t="shared" ref="C54:N54" si="53">C53</f>
        <v>0</v>
      </c>
      <c r="D54" s="842">
        <f t="shared" si="53"/>
        <v>0</v>
      </c>
      <c r="E54" s="843">
        <f t="shared" si="53"/>
        <v>0</v>
      </c>
      <c r="F54" s="842">
        <f t="shared" si="53"/>
        <v>0</v>
      </c>
      <c r="G54" s="844">
        <f t="shared" si="53"/>
        <v>0</v>
      </c>
      <c r="H54" s="842">
        <f t="shared" si="53"/>
        <v>0</v>
      </c>
      <c r="I54" s="844">
        <f t="shared" si="53"/>
        <v>0</v>
      </c>
      <c r="J54" s="842">
        <f t="shared" si="53"/>
        <v>0</v>
      </c>
      <c r="K54" s="844">
        <f t="shared" si="53"/>
        <v>0</v>
      </c>
      <c r="L54" s="842">
        <f t="shared" si="53"/>
        <v>0</v>
      </c>
      <c r="M54" s="845">
        <f t="shared" si="53"/>
        <v>1164</v>
      </c>
      <c r="N54" s="842">
        <f t="shared" si="53"/>
        <v>237.92</v>
      </c>
      <c r="O54" s="845">
        <f t="shared" ref="O54:X54" si="54">O53</f>
        <v>0</v>
      </c>
      <c r="P54" s="842">
        <f t="shared" si="54"/>
        <v>0</v>
      </c>
      <c r="Q54" s="845">
        <f t="shared" si="54"/>
        <v>0</v>
      </c>
      <c r="R54" s="842">
        <f t="shared" si="54"/>
        <v>0</v>
      </c>
      <c r="S54" s="845">
        <f t="shared" si="54"/>
        <v>0</v>
      </c>
      <c r="T54" s="842">
        <f t="shared" si="54"/>
        <v>0</v>
      </c>
      <c r="U54" s="845">
        <f t="shared" si="54"/>
        <v>0</v>
      </c>
      <c r="V54" s="842">
        <f t="shared" si="54"/>
        <v>0</v>
      </c>
      <c r="W54" s="845">
        <f t="shared" si="54"/>
        <v>1164</v>
      </c>
      <c r="X54" s="842">
        <f t="shared" si="54"/>
        <v>237.92</v>
      </c>
      <c r="Y54" s="846">
        <f t="shared" ref="Y54:AD54" si="55">Y53</f>
        <v>0</v>
      </c>
      <c r="Z54" s="842">
        <f t="shared" si="55"/>
        <v>0</v>
      </c>
      <c r="AA54" s="841">
        <f t="shared" si="55"/>
        <v>0</v>
      </c>
      <c r="AB54" s="842">
        <f t="shared" si="55"/>
        <v>0</v>
      </c>
      <c r="AC54" s="846">
        <f t="shared" si="55"/>
        <v>0</v>
      </c>
      <c r="AD54" s="842">
        <f t="shared" si="55"/>
        <v>0</v>
      </c>
      <c r="AE54" s="846">
        <f t="shared" ref="AE54:AJ54" si="56">AE53</f>
        <v>0</v>
      </c>
      <c r="AF54" s="842">
        <f t="shared" si="56"/>
        <v>0</v>
      </c>
      <c r="AG54" s="845">
        <f t="shared" si="56"/>
        <v>0</v>
      </c>
      <c r="AH54" s="842">
        <f t="shared" si="56"/>
        <v>0</v>
      </c>
      <c r="AI54" s="845">
        <f t="shared" si="56"/>
        <v>0</v>
      </c>
      <c r="AJ54" s="847">
        <f t="shared" si="56"/>
        <v>0</v>
      </c>
      <c r="AK54" s="848">
        <f t="shared" ref="AK54:AP54" si="57">AK53</f>
        <v>1164</v>
      </c>
      <c r="AL54" s="609">
        <f t="shared" si="57"/>
        <v>237.92</v>
      </c>
      <c r="AM54" s="849">
        <f t="shared" si="57"/>
        <v>0</v>
      </c>
      <c r="AN54" s="609">
        <f t="shared" si="57"/>
        <v>0</v>
      </c>
      <c r="AO54" s="845">
        <f t="shared" si="57"/>
        <v>0</v>
      </c>
      <c r="AP54" s="850">
        <f t="shared" si="57"/>
        <v>0</v>
      </c>
      <c r="AQ54" s="845">
        <f t="shared" ref="AQ54:AV54" si="58">AQ53</f>
        <v>8</v>
      </c>
      <c r="AR54" s="842">
        <f t="shared" si="58"/>
        <v>0.48</v>
      </c>
      <c r="AS54" s="845">
        <f t="shared" si="58"/>
        <v>78</v>
      </c>
      <c r="AT54" s="847">
        <f t="shared" si="58"/>
        <v>4.45</v>
      </c>
      <c r="AU54" s="845">
        <f t="shared" si="58"/>
        <v>529</v>
      </c>
      <c r="AV54" s="847">
        <f t="shared" si="58"/>
        <v>13.56</v>
      </c>
      <c r="AW54" s="851">
        <f t="shared" ref="AW54:BD54" si="59">AW53</f>
        <v>542</v>
      </c>
      <c r="AX54" s="852">
        <f t="shared" si="59"/>
        <v>7.04</v>
      </c>
      <c r="AY54" s="851">
        <f t="shared" si="59"/>
        <v>1157</v>
      </c>
      <c r="AZ54" s="842">
        <f>AZ53</f>
        <v>25.53</v>
      </c>
      <c r="BA54" s="851">
        <f t="shared" si="59"/>
        <v>2321</v>
      </c>
      <c r="BB54" s="852">
        <f t="shared" si="59"/>
        <v>263.45</v>
      </c>
      <c r="BC54" s="851">
        <f t="shared" si="59"/>
        <v>0</v>
      </c>
      <c r="BD54" s="853">
        <f t="shared" si="59"/>
        <v>0</v>
      </c>
      <c r="BE54" s="625">
        <f t="shared" si="25"/>
        <v>0</v>
      </c>
      <c r="BF54" s="788">
        <f>BF53</f>
        <v>0</v>
      </c>
      <c r="BG54" s="1199">
        <f>BG53</f>
        <v>0</v>
      </c>
      <c r="BH54" s="1198">
        <f t="shared" ref="BH54:BM54" si="60">BH53</f>
        <v>0</v>
      </c>
      <c r="BI54" s="1199">
        <f t="shared" si="60"/>
        <v>0</v>
      </c>
      <c r="BJ54" s="854">
        <f t="shared" si="60"/>
        <v>0</v>
      </c>
      <c r="BK54" s="855">
        <f t="shared" si="60"/>
        <v>0</v>
      </c>
      <c r="BL54" s="856">
        <f t="shared" si="60"/>
        <v>0</v>
      </c>
      <c r="BM54" s="857">
        <f t="shared" si="60"/>
        <v>0</v>
      </c>
      <c r="BN54" s="625"/>
      <c r="BO54" s="858">
        <f>BO53</f>
        <v>263.45</v>
      </c>
      <c r="BP54" s="630">
        <f t="shared" si="11"/>
        <v>0</v>
      </c>
    </row>
    <row r="55" spans="1:86" ht="18.75" thickBot="1">
      <c r="A55" s="1587" t="s">
        <v>130</v>
      </c>
      <c r="B55" s="1588"/>
      <c r="C55" s="844">
        <f t="shared" ref="C55:N55" ca="1" si="61">C39+C51+C54</f>
        <v>811548</v>
      </c>
      <c r="D55" s="850">
        <f t="shared" ca="1" si="61"/>
        <v>7473.6241</v>
      </c>
      <c r="E55" s="859">
        <f t="shared" ca="1" si="61"/>
        <v>2407</v>
      </c>
      <c r="F55" s="850">
        <f t="shared" ca="1" si="61"/>
        <v>747.82999999999993</v>
      </c>
      <c r="G55" s="844">
        <f t="shared" ca="1" si="61"/>
        <v>2072</v>
      </c>
      <c r="H55" s="850">
        <f t="shared" ca="1" si="61"/>
        <v>521.61500000000001</v>
      </c>
      <c r="I55" s="844">
        <f t="shared" ca="1" si="61"/>
        <v>816027</v>
      </c>
      <c r="J55" s="850">
        <f t="shared" ca="1" si="61"/>
        <v>8743.0690999999988</v>
      </c>
      <c r="K55" s="844">
        <f t="shared" ca="1" si="61"/>
        <v>726568</v>
      </c>
      <c r="L55" s="850">
        <f t="shared" ca="1" si="61"/>
        <v>6051.4865999999993</v>
      </c>
      <c r="M55" s="860">
        <f t="shared" ca="1" si="61"/>
        <v>360590</v>
      </c>
      <c r="N55" s="783">
        <f t="shared" ca="1" si="61"/>
        <v>10897.644600000001</v>
      </c>
      <c r="O55" s="860">
        <f t="shared" ref="O55:X55" ca="1" si="62">O39+O51+O54</f>
        <v>32657</v>
      </c>
      <c r="P55" s="783">
        <f t="shared" ca="1" si="62"/>
        <v>4143.8114000000005</v>
      </c>
      <c r="Q55" s="860">
        <f t="shared" ca="1" si="62"/>
        <v>1130</v>
      </c>
      <c r="R55" s="783">
        <f t="shared" ca="1" si="62"/>
        <v>889.37999999999988</v>
      </c>
      <c r="S55" s="860">
        <f t="shared" ca="1" si="62"/>
        <v>7174</v>
      </c>
      <c r="T55" s="783">
        <f t="shared" ca="1" si="62"/>
        <v>131.11539999999999</v>
      </c>
      <c r="U55" s="860">
        <f t="shared" ca="1" si="62"/>
        <v>2222</v>
      </c>
      <c r="V55" s="783">
        <f t="shared" ca="1" si="62"/>
        <v>53.69</v>
      </c>
      <c r="W55" s="860">
        <f t="shared" ca="1" si="62"/>
        <v>403773</v>
      </c>
      <c r="X55" s="783">
        <f t="shared" ca="1" si="62"/>
        <v>16115.6414</v>
      </c>
      <c r="Y55" s="861">
        <f t="shared" ref="Y55:AP55" ca="1" si="63">Y39+Y51+Y54</f>
        <v>119</v>
      </c>
      <c r="Z55" s="783">
        <f t="shared" ca="1" si="63"/>
        <v>64.39</v>
      </c>
      <c r="AA55" s="844">
        <f t="shared" ca="1" si="63"/>
        <v>13440</v>
      </c>
      <c r="AB55" s="842">
        <f t="shared" ca="1" si="63"/>
        <v>383.6386</v>
      </c>
      <c r="AC55" s="861">
        <f t="shared" ca="1" si="63"/>
        <v>54888</v>
      </c>
      <c r="AD55" s="842">
        <f t="shared" ca="1" si="63"/>
        <v>4401.0458999999992</v>
      </c>
      <c r="AE55" s="861">
        <f t="shared" ca="1" si="63"/>
        <v>54</v>
      </c>
      <c r="AF55" s="842">
        <f t="shared" ca="1" si="63"/>
        <v>10.790199999999999</v>
      </c>
      <c r="AG55" s="860">
        <f t="shared" ca="1" si="63"/>
        <v>12369</v>
      </c>
      <c r="AH55" s="842">
        <f t="shared" ca="1" si="63"/>
        <v>32.871299999999998</v>
      </c>
      <c r="AI55" s="860">
        <f t="shared" ca="1" si="63"/>
        <v>73827</v>
      </c>
      <c r="AJ55" s="847">
        <f t="shared" ca="1" si="63"/>
        <v>752.44400000000007</v>
      </c>
      <c r="AK55" s="749">
        <f t="shared" ca="1" si="63"/>
        <v>1374497</v>
      </c>
      <c r="AL55" s="743">
        <f t="shared" ca="1" si="63"/>
        <v>30503.890499999994</v>
      </c>
      <c r="AM55" s="742">
        <f t="shared" ca="1" si="63"/>
        <v>859727</v>
      </c>
      <c r="AN55" s="743">
        <f t="shared" ca="1" si="63"/>
        <v>7410.1871999999994</v>
      </c>
      <c r="AO55" s="860">
        <f t="shared" ca="1" si="63"/>
        <v>329</v>
      </c>
      <c r="AP55" s="850">
        <f t="shared" ca="1" si="63"/>
        <v>215.92</v>
      </c>
      <c r="AQ55" s="860">
        <f t="shared" ref="AQ55:BD55" ca="1" si="64">AQ39+AQ51+AQ54</f>
        <v>752</v>
      </c>
      <c r="AR55" s="842">
        <f t="shared" ca="1" si="64"/>
        <v>113.11000000000001</v>
      </c>
      <c r="AS55" s="860">
        <f t="shared" ca="1" si="64"/>
        <v>23912</v>
      </c>
      <c r="AT55" s="847">
        <f t="shared" ca="1" si="64"/>
        <v>2614.5299999999997</v>
      </c>
      <c r="AU55" s="860">
        <f t="shared" ca="1" si="64"/>
        <v>1021497</v>
      </c>
      <c r="AV55" s="847">
        <f t="shared" ca="1" si="64"/>
        <v>19152.978500000001</v>
      </c>
      <c r="AW55" s="862">
        <f t="shared" ca="1" si="64"/>
        <v>269316</v>
      </c>
      <c r="AX55" s="852">
        <f t="shared" ca="1" si="64"/>
        <v>13317.554600000003</v>
      </c>
      <c r="AY55" s="862">
        <f t="shared" ca="1" si="64"/>
        <v>1315806</v>
      </c>
      <c r="AZ55" s="842">
        <f ca="1">AZ39+AZ51+AZ54</f>
        <v>35414.093099999998</v>
      </c>
      <c r="BA55" s="862">
        <f t="shared" ca="1" si="64"/>
        <v>2690303</v>
      </c>
      <c r="BB55" s="863">
        <f t="shared" ca="1" si="64"/>
        <v>65917.983600000007</v>
      </c>
      <c r="BC55" s="862">
        <f t="shared" ca="1" si="64"/>
        <v>0</v>
      </c>
      <c r="BD55" s="864">
        <f t="shared" ca="1" si="64"/>
        <v>0</v>
      </c>
      <c r="BE55" s="625">
        <f t="shared" ca="1" si="25"/>
        <v>-7410.1871999999994</v>
      </c>
      <c r="BF55" s="1202">
        <f ca="1">BF39+BF51+BF54</f>
        <v>32805</v>
      </c>
      <c r="BG55" s="864">
        <f ca="1">BG39+BG51+BG54</f>
        <v>36.769999999999996</v>
      </c>
      <c r="BH55" s="862">
        <f t="shared" ref="BH55:BM55" ca="1" si="65">BH39+BH51+BH54</f>
        <v>284312</v>
      </c>
      <c r="BI55" s="864">
        <f t="shared" ca="1" si="65"/>
        <v>5425.2800000000007</v>
      </c>
      <c r="BJ55" s="862">
        <f t="shared" ca="1" si="65"/>
        <v>180119</v>
      </c>
      <c r="BK55" s="864">
        <f t="shared" ca="1" si="65"/>
        <v>3198</v>
      </c>
      <c r="BL55" s="862">
        <f t="shared" si="65"/>
        <v>0</v>
      </c>
      <c r="BM55" s="864">
        <f t="shared" si="65"/>
        <v>0</v>
      </c>
      <c r="BN55" s="625"/>
      <c r="BO55" s="681" t="e">
        <f ca="1">BO39+BO51+BO54</f>
        <v>#REF!</v>
      </c>
      <c r="BP55" s="630" t="e">
        <f t="shared" ca="1" si="11"/>
        <v>#REF!</v>
      </c>
    </row>
    <row r="56" spans="1:86">
      <c r="N56" s="866"/>
      <c r="O56" s="866"/>
      <c r="P56" s="866"/>
      <c r="Q56" s="866"/>
      <c r="R56" s="866"/>
      <c r="S56" s="866"/>
      <c r="T56" s="866"/>
      <c r="U56" s="866"/>
      <c r="V56" s="866"/>
      <c r="W56" s="866"/>
      <c r="X56" s="866"/>
      <c r="Y56" s="867"/>
      <c r="Z56" s="866"/>
    </row>
    <row r="57" spans="1:86">
      <c r="N57" s="866"/>
      <c r="O57" s="866"/>
      <c r="P57" s="866"/>
      <c r="Q57" s="866"/>
      <c r="R57" s="866"/>
      <c r="S57" s="866"/>
      <c r="T57" s="866"/>
      <c r="U57" s="866"/>
      <c r="V57" s="866"/>
      <c r="W57" s="866"/>
      <c r="X57" s="866"/>
      <c r="Y57" s="867"/>
      <c r="Z57" s="866"/>
    </row>
    <row r="58" spans="1:86">
      <c r="N58" s="866"/>
      <c r="O58" s="866"/>
      <c r="P58" s="866"/>
      <c r="Q58" s="866"/>
      <c r="R58" s="866"/>
      <c r="S58" s="866"/>
      <c r="T58" s="866"/>
      <c r="U58" s="866"/>
      <c r="V58" s="866"/>
      <c r="W58" s="866"/>
      <c r="X58" s="866"/>
      <c r="Y58" s="867"/>
      <c r="Z58" s="866"/>
    </row>
    <row r="59" spans="1:86">
      <c r="N59" s="866"/>
      <c r="O59" s="866"/>
      <c r="P59" s="866"/>
      <c r="Q59" s="866"/>
      <c r="R59" s="866"/>
      <c r="S59" s="866"/>
      <c r="T59" s="866"/>
      <c r="U59" s="866"/>
      <c r="V59" s="866"/>
      <c r="W59" s="866"/>
      <c r="X59" s="866"/>
      <c r="Y59" s="867"/>
      <c r="Z59" s="866"/>
    </row>
    <row r="60" spans="1:86">
      <c r="N60" s="866"/>
      <c r="O60" s="866"/>
      <c r="P60" s="866"/>
      <c r="Q60" s="866"/>
      <c r="R60" s="866"/>
      <c r="S60" s="866"/>
      <c r="T60" s="866"/>
      <c r="U60" s="866"/>
      <c r="V60" s="866"/>
      <c r="W60" s="866"/>
      <c r="X60" s="866"/>
      <c r="Y60" s="867"/>
      <c r="Z60" s="866"/>
    </row>
    <row r="61" spans="1:86">
      <c r="N61" s="866"/>
      <c r="O61" s="866"/>
      <c r="P61" s="866"/>
      <c r="Q61" s="866"/>
      <c r="R61" s="866"/>
      <c r="S61" s="866"/>
      <c r="T61" s="866"/>
      <c r="U61" s="866"/>
      <c r="V61" s="866"/>
      <c r="W61" s="866"/>
      <c r="X61" s="866"/>
      <c r="Y61" s="867"/>
      <c r="Z61" s="866"/>
    </row>
    <row r="62" spans="1:86">
      <c r="N62" s="866"/>
      <c r="O62" s="866"/>
      <c r="P62" s="866"/>
      <c r="Q62" s="866"/>
      <c r="R62" s="866"/>
      <c r="S62" s="866"/>
      <c r="T62" s="866"/>
      <c r="U62" s="866"/>
      <c r="V62" s="866"/>
      <c r="W62" s="866"/>
      <c r="X62" s="866"/>
      <c r="Y62" s="867"/>
      <c r="Z62" s="866"/>
    </row>
    <row r="63" spans="1:86">
      <c r="N63" s="866"/>
      <c r="O63" s="866"/>
      <c r="P63" s="866"/>
      <c r="Q63" s="866"/>
      <c r="R63" s="866"/>
      <c r="S63" s="866"/>
      <c r="T63" s="866"/>
      <c r="U63" s="866"/>
      <c r="V63" s="866"/>
      <c r="W63" s="866"/>
      <c r="X63" s="866"/>
      <c r="Y63" s="867"/>
      <c r="Z63" s="866"/>
    </row>
    <row r="64" spans="1:86">
      <c r="N64" s="866"/>
      <c r="O64" s="866"/>
      <c r="P64" s="866"/>
      <c r="Q64" s="866"/>
      <c r="R64" s="866"/>
      <c r="S64" s="866"/>
      <c r="T64" s="866"/>
      <c r="U64" s="866"/>
      <c r="V64" s="866"/>
      <c r="W64" s="866"/>
      <c r="X64" s="866"/>
      <c r="Y64" s="867"/>
      <c r="Z64" s="866"/>
    </row>
    <row r="65" spans="14:26">
      <c r="N65" s="866"/>
      <c r="O65" s="866"/>
      <c r="P65" s="866"/>
      <c r="Q65" s="866"/>
      <c r="R65" s="866"/>
      <c r="S65" s="866"/>
      <c r="T65" s="866"/>
      <c r="U65" s="866"/>
      <c r="V65" s="866"/>
      <c r="W65" s="866"/>
      <c r="X65" s="866"/>
      <c r="Y65" s="867"/>
      <c r="Z65" s="866"/>
    </row>
    <row r="66" spans="14:26">
      <c r="N66" s="866"/>
      <c r="O66" s="866"/>
      <c r="P66" s="866"/>
      <c r="Q66" s="866"/>
      <c r="R66" s="866"/>
      <c r="S66" s="866"/>
      <c r="T66" s="866"/>
      <c r="U66" s="866"/>
      <c r="V66" s="866"/>
      <c r="W66" s="866"/>
      <c r="X66" s="866"/>
      <c r="Y66" s="867"/>
      <c r="Z66" s="866"/>
    </row>
    <row r="67" spans="14:26">
      <c r="N67" s="866"/>
      <c r="O67" s="866"/>
      <c r="P67" s="866"/>
      <c r="Q67" s="866"/>
      <c r="R67" s="866"/>
      <c r="S67" s="866"/>
      <c r="T67" s="866"/>
      <c r="U67" s="866"/>
      <c r="V67" s="866"/>
      <c r="W67" s="866"/>
      <c r="X67" s="866"/>
      <c r="Y67" s="867"/>
      <c r="Z67" s="866"/>
    </row>
    <row r="68" spans="14:26">
      <c r="N68" s="866"/>
      <c r="O68" s="866"/>
      <c r="P68" s="866"/>
      <c r="Q68" s="866"/>
      <c r="R68" s="866"/>
      <c r="S68" s="866"/>
      <c r="T68" s="866"/>
      <c r="U68" s="866"/>
      <c r="V68" s="866"/>
      <c r="W68" s="866"/>
      <c r="X68" s="866"/>
      <c r="Y68" s="867"/>
      <c r="Z68" s="866"/>
    </row>
    <row r="69" spans="14:26">
      <c r="N69" s="866"/>
      <c r="O69" s="866"/>
      <c r="P69" s="866"/>
      <c r="Q69" s="866"/>
      <c r="R69" s="866"/>
      <c r="S69" s="866"/>
      <c r="T69" s="866"/>
      <c r="U69" s="866"/>
      <c r="V69" s="866"/>
      <c r="W69" s="866"/>
      <c r="X69" s="866"/>
      <c r="Y69" s="867"/>
      <c r="Z69" s="866"/>
    </row>
    <row r="70" spans="14:26">
      <c r="N70" s="866"/>
      <c r="O70" s="866"/>
      <c r="P70" s="866"/>
      <c r="Q70" s="866"/>
      <c r="R70" s="866"/>
      <c r="S70" s="866"/>
      <c r="T70" s="866"/>
      <c r="U70" s="866"/>
      <c r="V70" s="866"/>
      <c r="W70" s="866"/>
      <c r="X70" s="866"/>
      <c r="Y70" s="867"/>
      <c r="Z70" s="866"/>
    </row>
    <row r="71" spans="14:26">
      <c r="N71" s="866"/>
      <c r="O71" s="866"/>
      <c r="P71" s="866"/>
      <c r="Q71" s="866"/>
      <c r="R71" s="866"/>
      <c r="S71" s="866"/>
      <c r="T71" s="866"/>
      <c r="U71" s="866"/>
      <c r="V71" s="866"/>
      <c r="W71" s="866"/>
      <c r="X71" s="866"/>
      <c r="Y71" s="867"/>
      <c r="Z71" s="866"/>
    </row>
    <row r="72" spans="14:26">
      <c r="N72" s="866"/>
      <c r="O72" s="866"/>
      <c r="P72" s="866"/>
      <c r="Q72" s="866"/>
      <c r="R72" s="866"/>
      <c r="S72" s="866"/>
      <c r="T72" s="866"/>
      <c r="U72" s="866"/>
      <c r="V72" s="866"/>
      <c r="W72" s="866"/>
      <c r="X72" s="866"/>
      <c r="Y72" s="867"/>
      <c r="Z72" s="866"/>
    </row>
    <row r="73" spans="14:26">
      <c r="N73" s="866"/>
      <c r="O73" s="866"/>
      <c r="P73" s="866"/>
      <c r="Q73" s="866"/>
      <c r="R73" s="866"/>
      <c r="S73" s="866"/>
      <c r="T73" s="866"/>
      <c r="U73" s="866"/>
      <c r="V73" s="866"/>
      <c r="W73" s="866"/>
      <c r="X73" s="866"/>
      <c r="Y73" s="867"/>
      <c r="Z73" s="866"/>
    </row>
    <row r="74" spans="14:26">
      <c r="N74" s="866"/>
      <c r="O74" s="866"/>
      <c r="P74" s="866"/>
      <c r="Q74" s="866"/>
      <c r="R74" s="866"/>
      <c r="S74" s="866"/>
      <c r="T74" s="866"/>
      <c r="U74" s="866"/>
      <c r="V74" s="866"/>
      <c r="W74" s="866"/>
      <c r="X74" s="866"/>
      <c r="Y74" s="867"/>
      <c r="Z74" s="866"/>
    </row>
    <row r="75" spans="14:26">
      <c r="N75" s="866"/>
      <c r="O75" s="866"/>
      <c r="P75" s="866"/>
      <c r="Q75" s="866"/>
      <c r="R75" s="866"/>
      <c r="S75" s="866"/>
      <c r="T75" s="866"/>
      <c r="U75" s="866"/>
      <c r="V75" s="866"/>
      <c r="W75" s="866"/>
      <c r="X75" s="866"/>
      <c r="Y75" s="867"/>
      <c r="Z75" s="866"/>
    </row>
    <row r="76" spans="14:26">
      <c r="N76" s="866"/>
      <c r="O76" s="866"/>
      <c r="P76" s="866"/>
      <c r="Q76" s="866"/>
      <c r="R76" s="866"/>
      <c r="S76" s="866"/>
      <c r="T76" s="866"/>
      <c r="U76" s="866"/>
      <c r="V76" s="866"/>
      <c r="W76" s="866"/>
      <c r="X76" s="866"/>
      <c r="Y76" s="867"/>
      <c r="Z76" s="866"/>
    </row>
    <row r="77" spans="14:26">
      <c r="N77" s="866"/>
      <c r="O77" s="866"/>
      <c r="P77" s="866"/>
      <c r="Q77" s="866"/>
      <c r="R77" s="866"/>
      <c r="S77" s="866"/>
      <c r="T77" s="866"/>
      <c r="U77" s="866"/>
      <c r="V77" s="866"/>
      <c r="W77" s="866"/>
      <c r="X77" s="866"/>
      <c r="Y77" s="867"/>
      <c r="Z77" s="866"/>
    </row>
    <row r="78" spans="14:26">
      <c r="N78" s="866"/>
      <c r="O78" s="866"/>
      <c r="P78" s="866"/>
      <c r="Q78" s="866"/>
      <c r="R78" s="866"/>
      <c r="S78" s="866"/>
      <c r="T78" s="866"/>
      <c r="U78" s="866"/>
      <c r="V78" s="866"/>
      <c r="W78" s="866"/>
      <c r="X78" s="866"/>
      <c r="Y78" s="867"/>
      <c r="Z78" s="866"/>
    </row>
    <row r="79" spans="14:26">
      <c r="N79" s="866"/>
      <c r="O79" s="866"/>
      <c r="P79" s="866"/>
      <c r="Q79" s="866"/>
      <c r="R79" s="866"/>
      <c r="S79" s="866"/>
      <c r="T79" s="866"/>
      <c r="U79" s="866"/>
      <c r="V79" s="866"/>
      <c r="W79" s="866"/>
      <c r="X79" s="866"/>
      <c r="Y79" s="867"/>
      <c r="Z79" s="866"/>
    </row>
    <row r="80" spans="14:26">
      <c r="N80" s="866"/>
      <c r="O80" s="866"/>
      <c r="P80" s="866"/>
      <c r="Q80" s="866"/>
      <c r="R80" s="866"/>
      <c r="S80" s="866"/>
      <c r="T80" s="866"/>
      <c r="U80" s="866"/>
      <c r="V80" s="866"/>
      <c r="W80" s="866"/>
      <c r="X80" s="866"/>
      <c r="Y80" s="867"/>
      <c r="Z80" s="866"/>
    </row>
    <row r="81" spans="14:26">
      <c r="N81" s="866"/>
      <c r="O81" s="866"/>
      <c r="P81" s="866"/>
      <c r="Q81" s="866"/>
      <c r="R81" s="866"/>
      <c r="S81" s="866"/>
      <c r="T81" s="866"/>
      <c r="U81" s="866"/>
      <c r="V81" s="866"/>
      <c r="W81" s="866"/>
      <c r="X81" s="866"/>
      <c r="Y81" s="867"/>
      <c r="Z81" s="866"/>
    </row>
    <row r="82" spans="14:26">
      <c r="N82" s="866"/>
      <c r="O82" s="866"/>
      <c r="P82" s="866"/>
      <c r="Q82" s="866"/>
      <c r="R82" s="866"/>
      <c r="S82" s="866"/>
      <c r="T82" s="866"/>
      <c r="U82" s="866"/>
      <c r="V82" s="866"/>
      <c r="W82" s="866"/>
      <c r="X82" s="866"/>
      <c r="Y82" s="867"/>
      <c r="Z82" s="866"/>
    </row>
    <row r="83" spans="14:26">
      <c r="N83" s="866"/>
      <c r="O83" s="866"/>
      <c r="P83" s="866"/>
      <c r="Q83" s="866"/>
      <c r="R83" s="866"/>
      <c r="S83" s="866"/>
      <c r="T83" s="866"/>
      <c r="U83" s="866"/>
      <c r="V83" s="866"/>
      <c r="W83" s="866"/>
      <c r="X83" s="866"/>
      <c r="Y83" s="867"/>
      <c r="Z83" s="866"/>
    </row>
    <row r="84" spans="14:26">
      <c r="N84" s="866"/>
      <c r="O84" s="866"/>
      <c r="P84" s="866"/>
      <c r="Q84" s="866"/>
      <c r="R84" s="866"/>
      <c r="S84" s="866"/>
      <c r="T84" s="866"/>
      <c r="U84" s="866"/>
      <c r="V84" s="866"/>
      <c r="W84" s="866"/>
      <c r="X84" s="866"/>
      <c r="Y84" s="867"/>
      <c r="Z84" s="866"/>
    </row>
    <row r="85" spans="14:26">
      <c r="N85" s="866"/>
      <c r="O85" s="866"/>
      <c r="P85" s="866"/>
      <c r="Q85" s="866"/>
      <c r="R85" s="866"/>
      <c r="S85" s="866"/>
      <c r="T85" s="866"/>
      <c r="U85" s="866"/>
      <c r="V85" s="866"/>
      <c r="W85" s="866"/>
      <c r="X85" s="866"/>
      <c r="Y85" s="867"/>
      <c r="Z85" s="866"/>
    </row>
    <row r="86" spans="14:26">
      <c r="N86" s="866"/>
      <c r="O86" s="866"/>
      <c r="P86" s="866"/>
      <c r="Q86" s="866"/>
      <c r="R86" s="866"/>
      <c r="S86" s="866"/>
      <c r="T86" s="866"/>
      <c r="U86" s="866"/>
      <c r="V86" s="866"/>
      <c r="W86" s="866"/>
      <c r="X86" s="866"/>
      <c r="Y86" s="867"/>
      <c r="Z86" s="866"/>
    </row>
    <row r="87" spans="14:26">
      <c r="N87" s="866"/>
      <c r="O87" s="866"/>
      <c r="P87" s="866"/>
      <c r="Q87" s="866"/>
      <c r="R87" s="866"/>
      <c r="S87" s="866"/>
      <c r="T87" s="866"/>
      <c r="U87" s="866"/>
      <c r="V87" s="866"/>
      <c r="W87" s="866"/>
      <c r="X87" s="866"/>
      <c r="Y87" s="867"/>
      <c r="Z87" s="866"/>
    </row>
    <row r="88" spans="14:26">
      <c r="N88" s="866"/>
      <c r="O88" s="866"/>
      <c r="P88" s="866"/>
      <c r="Q88" s="866"/>
      <c r="R88" s="866"/>
      <c r="S88" s="866"/>
      <c r="T88" s="866"/>
      <c r="U88" s="866"/>
      <c r="V88" s="866"/>
      <c r="W88" s="866"/>
      <c r="X88" s="866"/>
      <c r="Y88" s="867"/>
      <c r="Z88" s="866"/>
    </row>
    <row r="89" spans="14:26">
      <c r="N89" s="866"/>
      <c r="O89" s="866"/>
      <c r="P89" s="866"/>
      <c r="Q89" s="866"/>
      <c r="R89" s="866"/>
      <c r="S89" s="866"/>
      <c r="T89" s="866"/>
      <c r="U89" s="866"/>
      <c r="V89" s="866"/>
      <c r="W89" s="866"/>
      <c r="X89" s="866"/>
      <c r="Y89" s="867"/>
      <c r="Z89" s="866"/>
    </row>
    <row r="90" spans="14:26">
      <c r="N90" s="866"/>
      <c r="O90" s="866"/>
      <c r="P90" s="866"/>
      <c r="Q90" s="866"/>
      <c r="R90" s="866"/>
      <c r="S90" s="866"/>
      <c r="T90" s="866"/>
      <c r="U90" s="866"/>
      <c r="V90" s="866"/>
      <c r="W90" s="866"/>
      <c r="X90" s="866"/>
      <c r="Y90" s="867"/>
      <c r="Z90" s="866"/>
    </row>
    <row r="91" spans="14:26">
      <c r="N91" s="866"/>
      <c r="O91" s="866"/>
      <c r="P91" s="866"/>
      <c r="Q91" s="866"/>
      <c r="R91" s="866"/>
      <c r="S91" s="866"/>
      <c r="T91" s="866"/>
      <c r="U91" s="866"/>
      <c r="V91" s="866"/>
      <c r="W91" s="866"/>
      <c r="X91" s="866"/>
      <c r="Y91" s="867"/>
      <c r="Z91" s="866"/>
    </row>
    <row r="92" spans="14:26">
      <c r="N92" s="866"/>
      <c r="O92" s="866"/>
      <c r="P92" s="866"/>
      <c r="Q92" s="866"/>
      <c r="R92" s="866"/>
      <c r="S92" s="866"/>
      <c r="T92" s="866"/>
      <c r="U92" s="866"/>
      <c r="V92" s="866"/>
      <c r="W92" s="866"/>
      <c r="X92" s="866"/>
      <c r="Y92" s="867"/>
      <c r="Z92" s="866"/>
    </row>
    <row r="93" spans="14:26">
      <c r="N93" s="866"/>
      <c r="O93" s="866"/>
      <c r="P93" s="866"/>
      <c r="Q93" s="866"/>
      <c r="R93" s="866"/>
      <c r="S93" s="866"/>
      <c r="T93" s="866"/>
      <c r="U93" s="866"/>
      <c r="V93" s="866"/>
      <c r="W93" s="866"/>
      <c r="X93" s="866"/>
      <c r="Y93" s="867"/>
      <c r="Z93" s="866"/>
    </row>
    <row r="94" spans="14:26">
      <c r="N94" s="866"/>
      <c r="O94" s="866"/>
      <c r="P94" s="866"/>
      <c r="Q94" s="866"/>
      <c r="R94" s="866"/>
      <c r="S94" s="866"/>
      <c r="T94" s="866"/>
      <c r="U94" s="866"/>
      <c r="V94" s="866"/>
      <c r="W94" s="866"/>
      <c r="X94" s="866"/>
      <c r="Y94" s="867"/>
      <c r="Z94" s="866"/>
    </row>
    <row r="95" spans="14:26">
      <c r="N95" s="866"/>
      <c r="O95" s="866"/>
      <c r="P95" s="866"/>
      <c r="Q95" s="866"/>
      <c r="R95" s="866"/>
      <c r="S95" s="866"/>
      <c r="T95" s="866"/>
      <c r="U95" s="866"/>
      <c r="V95" s="866"/>
      <c r="W95" s="866"/>
      <c r="X95" s="866"/>
      <c r="Y95" s="867"/>
      <c r="Z95" s="866"/>
    </row>
    <row r="96" spans="14:26">
      <c r="N96" s="866"/>
      <c r="O96" s="866"/>
      <c r="P96" s="866"/>
      <c r="Q96" s="866"/>
      <c r="R96" s="866"/>
      <c r="S96" s="866"/>
      <c r="T96" s="866"/>
      <c r="U96" s="866"/>
      <c r="V96" s="866"/>
      <c r="W96" s="866"/>
      <c r="X96" s="866"/>
      <c r="Y96" s="867"/>
      <c r="Z96" s="866"/>
    </row>
    <row r="97" spans="4:26">
      <c r="N97" s="866"/>
      <c r="O97" s="866"/>
      <c r="P97" s="866"/>
      <c r="Q97" s="866"/>
      <c r="R97" s="866"/>
      <c r="S97" s="866"/>
      <c r="T97" s="866"/>
      <c r="U97" s="866"/>
      <c r="V97" s="866"/>
      <c r="W97" s="866"/>
      <c r="X97" s="866"/>
      <c r="Y97" s="867"/>
      <c r="Z97" s="866"/>
    </row>
    <row r="98" spans="4:26">
      <c r="N98" s="866"/>
      <c r="O98" s="866"/>
      <c r="P98" s="866"/>
      <c r="Q98" s="866"/>
      <c r="R98" s="866"/>
      <c r="S98" s="866"/>
      <c r="T98" s="866"/>
      <c r="U98" s="866"/>
      <c r="V98" s="866"/>
      <c r="W98" s="866"/>
      <c r="X98" s="866"/>
      <c r="Y98" s="867"/>
      <c r="Z98" s="866"/>
    </row>
    <row r="99" spans="4:26">
      <c r="N99" s="866"/>
      <c r="O99" s="866"/>
      <c r="P99" s="866"/>
      <c r="Q99" s="866"/>
      <c r="R99" s="866"/>
      <c r="S99" s="866"/>
      <c r="T99" s="866"/>
      <c r="U99" s="866"/>
      <c r="V99" s="866"/>
      <c r="W99" s="866"/>
      <c r="X99" s="866"/>
      <c r="Y99" s="867"/>
      <c r="Z99" s="866"/>
    </row>
    <row r="100" spans="4:26">
      <c r="N100" s="866"/>
      <c r="O100" s="866"/>
      <c r="P100" s="866"/>
      <c r="Q100" s="866"/>
      <c r="R100" s="866"/>
      <c r="S100" s="866"/>
      <c r="T100" s="866"/>
      <c r="U100" s="866"/>
      <c r="V100" s="866"/>
      <c r="W100" s="866"/>
      <c r="X100" s="866"/>
      <c r="Y100" s="867"/>
      <c r="Z100" s="866"/>
    </row>
    <row r="101" spans="4:26">
      <c r="N101" s="866"/>
      <c r="O101" s="866"/>
      <c r="P101" s="866"/>
      <c r="Q101" s="866"/>
      <c r="R101" s="866"/>
      <c r="S101" s="866"/>
      <c r="T101" s="866"/>
      <c r="U101" s="866"/>
      <c r="V101" s="866"/>
      <c r="W101" s="866"/>
      <c r="X101" s="866"/>
      <c r="Y101" s="867"/>
      <c r="Z101" s="866"/>
    </row>
    <row r="102" spans="4:26">
      <c r="D102" s="866"/>
      <c r="N102" s="866"/>
      <c r="O102" s="866"/>
      <c r="P102" s="866"/>
      <c r="Q102" s="866"/>
      <c r="R102" s="866"/>
      <c r="S102" s="866"/>
      <c r="T102" s="866"/>
      <c r="U102" s="866"/>
      <c r="V102" s="866"/>
      <c r="W102" s="866"/>
      <c r="X102" s="866"/>
      <c r="Y102" s="867"/>
      <c r="Z102" s="866"/>
    </row>
  </sheetData>
  <mergeCells count="66">
    <mergeCell ref="BC4:BD4"/>
    <mergeCell ref="BA4:BB4"/>
    <mergeCell ref="AG5:AH5"/>
    <mergeCell ref="BA5:BB5"/>
    <mergeCell ref="AW5:AX5"/>
    <mergeCell ref="AA4:AL4"/>
    <mergeCell ref="BC5:BD5"/>
    <mergeCell ref="AU5:AV5"/>
    <mergeCell ref="Y5:Z5"/>
    <mergeCell ref="A4:A6"/>
    <mergeCell ref="AC5:AD5"/>
    <mergeCell ref="AO5:AP5"/>
    <mergeCell ref="AE5:AF5"/>
    <mergeCell ref="C4:Z4"/>
    <mergeCell ref="G5:H5"/>
    <mergeCell ref="I5:J5"/>
    <mergeCell ref="O5:P5"/>
    <mergeCell ref="Q5:R5"/>
    <mergeCell ref="S5:T5"/>
    <mergeCell ref="U5:V5"/>
    <mergeCell ref="W5:X5"/>
    <mergeCell ref="A55:B55"/>
    <mergeCell ref="BF5:BG5"/>
    <mergeCell ref="AK5:AL5"/>
    <mergeCell ref="AO4:AZ4"/>
    <mergeCell ref="B4:B6"/>
    <mergeCell ref="AQ5:AR5"/>
    <mergeCell ref="AI5:AJ5"/>
    <mergeCell ref="M5:N5"/>
    <mergeCell ref="C5:D5"/>
    <mergeCell ref="C7:D7"/>
    <mergeCell ref="AA5:AB5"/>
    <mergeCell ref="AI7:AJ7"/>
    <mergeCell ref="AK7:AL7"/>
    <mergeCell ref="AM5:AN5"/>
    <mergeCell ref="E7:F7"/>
    <mergeCell ref="G7:H7"/>
    <mergeCell ref="BJ5:BM5"/>
    <mergeCell ref="BJ8:BK8"/>
    <mergeCell ref="BL8:BM8"/>
    <mergeCell ref="AS5:AT5"/>
    <mergeCell ref="BH5:BI5"/>
    <mergeCell ref="AY5:AZ5"/>
    <mergeCell ref="BA7:BB7"/>
    <mergeCell ref="I7:J7"/>
    <mergeCell ref="K7:L7"/>
    <mergeCell ref="K5:L5"/>
    <mergeCell ref="E5:F5"/>
    <mergeCell ref="M7:N7"/>
    <mergeCell ref="O7:P7"/>
    <mergeCell ref="Q7:R7"/>
    <mergeCell ref="S7:T7"/>
    <mergeCell ref="U7:V7"/>
    <mergeCell ref="AM7:AN7"/>
    <mergeCell ref="AO7:AP7"/>
    <mergeCell ref="W7:X7"/>
    <mergeCell ref="Y7:Z7"/>
    <mergeCell ref="AA7:AB7"/>
    <mergeCell ref="AC7:AD7"/>
    <mergeCell ref="AE7:AF7"/>
    <mergeCell ref="AG7:AH7"/>
    <mergeCell ref="AQ7:AR7"/>
    <mergeCell ref="AS7:AT7"/>
    <mergeCell ref="AU7:AV7"/>
    <mergeCell ref="AW7:AX7"/>
    <mergeCell ref="AY7:AZ7"/>
  </mergeCells>
  <phoneticPr fontId="0" type="noConversion"/>
  <printOptions horizontalCentered="1" verticalCentered="1"/>
  <pageMargins left="0" right="0" top="0" bottom="0" header="0" footer="0"/>
  <pageSetup scale="65" orientation="portrait" r:id="rId1"/>
  <headerFooter alignWithMargins="0"/>
  <colBreaks count="8" manualBreakCount="8">
    <brk id="10" max="62" man="1"/>
    <brk id="18" max="62" man="1"/>
    <brk id="26" max="16383" man="1"/>
    <brk id="34" max="16383" man="1"/>
    <brk id="42" max="62" man="1"/>
    <brk id="50" max="62" man="1"/>
    <brk id="54" max="62" man="1"/>
    <brk id="56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48"/>
  <sheetViews>
    <sheetView workbookViewId="0">
      <selection activeCell="K16" sqref="K16"/>
    </sheetView>
  </sheetViews>
  <sheetFormatPr defaultColWidth="9.28515625" defaultRowHeight="12.75"/>
  <cols>
    <col min="1" max="1" width="18.7109375" style="281" customWidth="1"/>
    <col min="2" max="2" width="8.28515625" style="294" customWidth="1"/>
    <col min="3" max="3" width="47.7109375" style="281" customWidth="1"/>
    <col min="4" max="4" width="15.42578125" style="281" customWidth="1"/>
    <col min="5" max="5" width="16.7109375" style="281" customWidth="1"/>
    <col min="6" max="6" width="12.42578125" style="281" customWidth="1"/>
    <col min="7" max="7" width="18.42578125" style="281" customWidth="1"/>
    <col min="8" max="8" width="11.28515625" style="281" customWidth="1"/>
    <col min="9" max="12" width="15.28515625" style="281" customWidth="1"/>
    <col min="13" max="13" width="9.28515625" style="281" customWidth="1"/>
    <col min="14" max="16384" width="9.28515625" style="281"/>
  </cols>
  <sheetData>
    <row r="1" spans="1:10">
      <c r="A1" s="306"/>
      <c r="B1" s="521"/>
      <c r="C1" s="306"/>
      <c r="D1" s="306"/>
      <c r="E1" s="306"/>
      <c r="F1" s="306"/>
      <c r="G1" s="306"/>
      <c r="H1" s="306"/>
    </row>
    <row r="2" spans="1:10" ht="20.25" customHeight="1" thickBot="1">
      <c r="A2" s="1610" t="s">
        <v>401</v>
      </c>
      <c r="B2" s="1611"/>
      <c r="C2" s="1611"/>
      <c r="D2" s="1611"/>
      <c r="E2" s="1611"/>
      <c r="F2" s="1611"/>
      <c r="G2" s="1612"/>
    </row>
    <row r="3" spans="1:10" ht="16.899999999999999" customHeight="1">
      <c r="A3" s="504"/>
      <c r="B3" s="505"/>
      <c r="C3" s="1613" t="s">
        <v>399</v>
      </c>
      <c r="D3" s="1613"/>
      <c r="E3" s="1613"/>
      <c r="F3" s="1613"/>
      <c r="G3" s="507"/>
      <c r="H3" s="522"/>
    </row>
    <row r="4" spans="1:10" ht="20.25" customHeight="1" thickBot="1">
      <c r="A4" s="508" t="s">
        <v>132</v>
      </c>
      <c r="B4" s="509"/>
      <c r="C4" s="510"/>
      <c r="D4" s="1609" t="s">
        <v>133</v>
      </c>
      <c r="E4" s="1609"/>
      <c r="F4" s="1606" t="s">
        <v>134</v>
      </c>
      <c r="G4" s="1608"/>
      <c r="H4" s="523"/>
    </row>
    <row r="5" spans="1:10" ht="41.25" customHeight="1">
      <c r="A5" s="1601" t="s">
        <v>135</v>
      </c>
      <c r="B5" s="519" t="s">
        <v>136</v>
      </c>
      <c r="C5" s="1601" t="s">
        <v>137</v>
      </c>
      <c r="D5" s="1596" t="s">
        <v>397</v>
      </c>
      <c r="E5" s="1597"/>
      <c r="F5" s="1596" t="s">
        <v>398</v>
      </c>
      <c r="G5" s="1597"/>
      <c r="H5" s="524"/>
      <c r="I5" s="1607"/>
      <c r="J5" s="1607"/>
    </row>
    <row r="6" spans="1:10" ht="18.75" customHeight="1">
      <c r="A6" s="1602"/>
      <c r="B6" s="520"/>
      <c r="C6" s="1602"/>
      <c r="D6" s="464" t="s">
        <v>138</v>
      </c>
      <c r="E6" s="465" t="s">
        <v>139</v>
      </c>
      <c r="F6" s="286" t="s">
        <v>138</v>
      </c>
      <c r="G6" s="287" t="s">
        <v>139</v>
      </c>
      <c r="H6" s="524"/>
    </row>
    <row r="7" spans="1:10" ht="18.75" customHeight="1">
      <c r="A7" s="1598" t="s">
        <v>140</v>
      </c>
      <c r="B7" s="519">
        <v>1</v>
      </c>
      <c r="C7" s="488" t="s">
        <v>141</v>
      </c>
      <c r="D7" s="489"/>
      <c r="E7" s="490"/>
      <c r="F7" s="489"/>
      <c r="G7" s="490"/>
      <c r="H7" s="524"/>
    </row>
    <row r="8" spans="1:10" ht="18.75" customHeight="1">
      <c r="A8" s="1599"/>
      <c r="B8" s="525" t="s">
        <v>142</v>
      </c>
      <c r="C8" s="526" t="s">
        <v>143</v>
      </c>
      <c r="D8" s="491">
        <v>54506</v>
      </c>
      <c r="E8" s="492">
        <v>12571718.159999998</v>
      </c>
      <c r="F8" s="491">
        <f ca="1">F9+F10+F11</f>
        <v>816027</v>
      </c>
      <c r="G8" s="492">
        <f ca="1">G9+G10+G11</f>
        <v>87430691</v>
      </c>
      <c r="H8" s="524"/>
      <c r="I8" s="503"/>
    </row>
    <row r="9" spans="1:10" ht="16.5" customHeight="1">
      <c r="A9" s="1599"/>
      <c r="B9" s="527" t="s">
        <v>144</v>
      </c>
      <c r="C9" s="528" t="s">
        <v>145</v>
      </c>
      <c r="D9" s="472">
        <v>53970</v>
      </c>
      <c r="E9" s="473">
        <v>10601882.949999999</v>
      </c>
      <c r="F9" s="472">
        <f ca="1">Sectorwise!C55</f>
        <v>811548</v>
      </c>
      <c r="G9" s="472">
        <f ca="1">(Sectorwise!D55)*10000</f>
        <v>74736241</v>
      </c>
      <c r="H9" s="506"/>
      <c r="I9" s="503"/>
    </row>
    <row r="10" spans="1:10" ht="16.5" customHeight="1">
      <c r="A10" s="1599"/>
      <c r="B10" s="529" t="s">
        <v>146</v>
      </c>
      <c r="C10" s="530" t="s">
        <v>147</v>
      </c>
      <c r="D10" s="499">
        <v>270</v>
      </c>
      <c r="E10" s="500">
        <v>363896.43</v>
      </c>
      <c r="F10" s="472">
        <f ca="1">Sectorwise!E55</f>
        <v>2407</v>
      </c>
      <c r="G10" s="472">
        <f ca="1">(Sectorwise!F55)*10000</f>
        <v>7478299.9999999991</v>
      </c>
      <c r="H10" s="506"/>
    </row>
    <row r="11" spans="1:10" ht="16.5" customHeight="1">
      <c r="A11" s="1599"/>
      <c r="B11" s="529" t="s">
        <v>148</v>
      </c>
      <c r="C11" s="530" t="s">
        <v>149</v>
      </c>
      <c r="D11" s="499">
        <v>266</v>
      </c>
      <c r="E11" s="500">
        <v>1605938.78</v>
      </c>
      <c r="F11" s="472">
        <f ca="1">Sectorwise!G55</f>
        <v>2072</v>
      </c>
      <c r="G11" s="472">
        <f ca="1">(Sectorwise!H55)*10000</f>
        <v>5216150</v>
      </c>
      <c r="H11" s="506"/>
    </row>
    <row r="12" spans="1:10" ht="16.5" customHeight="1">
      <c r="A12" s="1599"/>
      <c r="B12" s="288"/>
      <c r="C12" s="467" t="s">
        <v>150</v>
      </c>
      <c r="D12" s="499">
        <v>44041</v>
      </c>
      <c r="E12" s="500">
        <v>8247993.4699999969</v>
      </c>
      <c r="F12" s="472">
        <f ca="1">Sectorwise!K55</f>
        <v>726568</v>
      </c>
      <c r="G12" s="472">
        <f ca="1">(Sectorwise!L55)*10000</f>
        <v>60514865.999999993</v>
      </c>
      <c r="H12" s="506"/>
    </row>
    <row r="13" spans="1:10" ht="48" customHeight="1">
      <c r="A13" s="1599"/>
      <c r="B13" s="529" t="s">
        <v>151</v>
      </c>
      <c r="C13" s="531" t="s">
        <v>152</v>
      </c>
      <c r="D13" s="474">
        <v>58080</v>
      </c>
      <c r="E13" s="475">
        <v>16806432.250000004</v>
      </c>
      <c r="F13" s="474">
        <f ca="1">F14+F15+F16+F17+F18</f>
        <v>403773</v>
      </c>
      <c r="G13" s="474">
        <f ca="1">G14+G15+G16+G17+G18</f>
        <v>161156414.00000003</v>
      </c>
      <c r="H13" s="532"/>
    </row>
    <row r="14" spans="1:10" ht="16.5" customHeight="1">
      <c r="A14" s="1599"/>
      <c r="B14" s="529" t="s">
        <v>153</v>
      </c>
      <c r="C14" s="530" t="s">
        <v>154</v>
      </c>
      <c r="D14" s="388">
        <v>53948</v>
      </c>
      <c r="E14" s="391">
        <v>11104181.200000003</v>
      </c>
      <c r="F14" s="388">
        <f ca="1">Sectorwise!M55</f>
        <v>360590</v>
      </c>
      <c r="G14" s="388">
        <f ca="1">(Sectorwise!N55)*10000</f>
        <v>108976446.00000001</v>
      </c>
      <c r="H14" s="506"/>
    </row>
    <row r="15" spans="1:10" ht="16.5" customHeight="1">
      <c r="A15" s="1599"/>
      <c r="B15" s="529" t="s">
        <v>155</v>
      </c>
      <c r="C15" s="530" t="s">
        <v>156</v>
      </c>
      <c r="D15" s="471">
        <v>3418</v>
      </c>
      <c r="E15" s="496">
        <v>5094229.4799999995</v>
      </c>
      <c r="F15" s="388">
        <f ca="1">Sectorwise!O55</f>
        <v>32657</v>
      </c>
      <c r="G15" s="388">
        <f ca="1">(Sectorwise!P55)*10000</f>
        <v>41438114.000000007</v>
      </c>
      <c r="H15" s="506"/>
    </row>
    <row r="16" spans="1:10" ht="16.5" customHeight="1">
      <c r="A16" s="1599"/>
      <c r="B16" s="529" t="s">
        <v>157</v>
      </c>
      <c r="C16" s="530" t="s">
        <v>158</v>
      </c>
      <c r="D16" s="471">
        <v>186</v>
      </c>
      <c r="E16" s="496">
        <v>563444.39</v>
      </c>
      <c r="F16" s="388">
        <f ca="1">Sectorwise!Q55</f>
        <v>1130</v>
      </c>
      <c r="G16" s="388">
        <f ca="1">(Sectorwise!R55)*10000</f>
        <v>8893799.9999999981</v>
      </c>
      <c r="H16" s="506"/>
    </row>
    <row r="17" spans="1:12" ht="16.5" customHeight="1">
      <c r="A17" s="1599"/>
      <c r="B17" s="529" t="s">
        <v>159</v>
      </c>
      <c r="C17" s="530" t="s">
        <v>160</v>
      </c>
      <c r="D17" s="471">
        <v>502</v>
      </c>
      <c r="E17" s="496">
        <v>43265.179999999993</v>
      </c>
      <c r="F17" s="388">
        <f ca="1">Sectorwise!S55</f>
        <v>7174</v>
      </c>
      <c r="G17" s="388">
        <f ca="1">(Sectorwise!T55)*10000</f>
        <v>1311154</v>
      </c>
      <c r="H17" s="506"/>
    </row>
    <row r="18" spans="1:12" ht="16.5" customHeight="1">
      <c r="A18" s="1599"/>
      <c r="B18" s="529" t="s">
        <v>161</v>
      </c>
      <c r="C18" s="530" t="s">
        <v>162</v>
      </c>
      <c r="D18" s="471">
        <v>26</v>
      </c>
      <c r="E18" s="496">
        <v>1312</v>
      </c>
      <c r="F18" s="388">
        <f ca="1">Sectorwise!U55</f>
        <v>2222</v>
      </c>
      <c r="G18" s="388">
        <f ca="1">(Sectorwise!V55)*10000</f>
        <v>536900</v>
      </c>
      <c r="H18" s="506"/>
    </row>
    <row r="19" spans="1:12" ht="16.5" customHeight="1">
      <c r="A19" s="1599"/>
      <c r="B19" s="529" t="s">
        <v>163</v>
      </c>
      <c r="C19" s="289" t="s">
        <v>164</v>
      </c>
      <c r="D19" s="388">
        <v>6</v>
      </c>
      <c r="E19" s="391">
        <v>128453</v>
      </c>
      <c r="F19" s="388">
        <f ca="1">Sectorwise!Y55</f>
        <v>119</v>
      </c>
      <c r="G19" s="388">
        <f ca="1">(Sectorwise!Z55)*10000</f>
        <v>643900</v>
      </c>
      <c r="H19" s="506"/>
    </row>
    <row r="20" spans="1:12" ht="16.5" customHeight="1">
      <c r="A20" s="1599"/>
      <c r="B20" s="529" t="s">
        <v>165</v>
      </c>
      <c r="C20" s="291" t="s">
        <v>166</v>
      </c>
      <c r="D20" s="389">
        <v>536</v>
      </c>
      <c r="E20" s="392">
        <v>85855.91</v>
      </c>
      <c r="F20" s="389">
        <f ca="1">Sectorwise!AA55</f>
        <v>13440</v>
      </c>
      <c r="G20" s="389">
        <f ca="1">(Sectorwise!AB55)*10000</f>
        <v>3836386</v>
      </c>
      <c r="H20" s="506"/>
    </row>
    <row r="21" spans="1:12" ht="16.5" customHeight="1">
      <c r="A21" s="1599"/>
      <c r="B21" s="529" t="s">
        <v>167</v>
      </c>
      <c r="C21" s="291" t="s">
        <v>168</v>
      </c>
      <c r="D21" s="389">
        <v>3324</v>
      </c>
      <c r="E21" s="392">
        <v>1199927.21</v>
      </c>
      <c r="F21" s="389">
        <f ca="1">Sectorwise!AC55</f>
        <v>54888</v>
      </c>
      <c r="G21" s="389">
        <f ca="1">(Sectorwise!AD55)*10000</f>
        <v>44010458.999999993</v>
      </c>
      <c r="H21" s="506"/>
    </row>
    <row r="22" spans="1:12" ht="16.5" customHeight="1">
      <c r="A22" s="1599"/>
      <c r="B22" s="529" t="s">
        <v>169</v>
      </c>
      <c r="C22" s="290" t="s">
        <v>170</v>
      </c>
      <c r="D22" s="389">
        <v>16</v>
      </c>
      <c r="E22" s="392">
        <v>6495</v>
      </c>
      <c r="F22" s="389">
        <f ca="1">Sectorwise!AE55</f>
        <v>54</v>
      </c>
      <c r="G22" s="389">
        <f ca="1">(Sectorwise!AF55)*10000</f>
        <v>107901.99999999999</v>
      </c>
      <c r="H22" s="506"/>
    </row>
    <row r="23" spans="1:12" ht="16.5" customHeight="1">
      <c r="A23" s="1599"/>
      <c r="B23" s="529" t="s">
        <v>171</v>
      </c>
      <c r="C23" s="290" t="s">
        <v>172</v>
      </c>
      <c r="D23" s="389">
        <v>138</v>
      </c>
      <c r="E23" s="392">
        <v>16340.220000000001</v>
      </c>
      <c r="F23" s="389">
        <f ca="1">Sectorwise!AG55</f>
        <v>12369</v>
      </c>
      <c r="G23" s="389">
        <f ca="1">(Sectorwise!AH55)*10000</f>
        <v>328713</v>
      </c>
      <c r="H23" s="506"/>
    </row>
    <row r="24" spans="1:12" ht="16.5" customHeight="1">
      <c r="A24" s="1600"/>
      <c r="B24" s="533" t="s">
        <v>173</v>
      </c>
      <c r="C24" s="290" t="s">
        <v>174</v>
      </c>
      <c r="D24" s="387">
        <v>1831</v>
      </c>
      <c r="E24" s="477">
        <v>504745.13999999996</v>
      </c>
      <c r="F24" s="387">
        <f ca="1">Sectorwise!AI55</f>
        <v>73827</v>
      </c>
      <c r="G24" s="387">
        <f ca="1">(Sectorwise!AJ55)*10000</f>
        <v>7524440.0000000009</v>
      </c>
      <c r="H24" s="506"/>
      <c r="I24" s="349"/>
      <c r="J24" s="349"/>
      <c r="K24" s="349"/>
      <c r="L24" s="349"/>
    </row>
    <row r="25" spans="1:12" ht="29.65" customHeight="1">
      <c r="A25" s="468"/>
      <c r="B25" s="525">
        <v>2</v>
      </c>
      <c r="C25" s="534" t="s">
        <v>175</v>
      </c>
      <c r="D25" s="478">
        <v>118437</v>
      </c>
      <c r="E25" s="478">
        <v>31319966.890000004</v>
      </c>
      <c r="F25" s="478">
        <f ca="1">F8+F13+F19+F20+F21+F22+F23+F24</f>
        <v>1374497</v>
      </c>
      <c r="G25" s="478">
        <f ca="1">G8+G13+G19+G20+G21+G22+G23+G24</f>
        <v>305038905</v>
      </c>
      <c r="H25" s="506"/>
      <c r="I25" s="349"/>
      <c r="J25" s="349"/>
      <c r="K25" s="349"/>
      <c r="L25" s="349"/>
    </row>
    <row r="26" spans="1:12" ht="36.4" customHeight="1">
      <c r="A26" s="469"/>
      <c r="B26" s="525">
        <v>3</v>
      </c>
      <c r="C26" s="535" t="s">
        <v>176</v>
      </c>
      <c r="D26" s="479">
        <v>45445</v>
      </c>
      <c r="E26" s="479">
        <v>8426124.9899999984</v>
      </c>
      <c r="F26" s="493">
        <v>36.742252387883937</v>
      </c>
      <c r="G26" s="493">
        <f ca="1">(Sectorwise!AN55)*10000</f>
        <v>74101872</v>
      </c>
      <c r="H26" s="506"/>
      <c r="I26" s="349"/>
      <c r="J26" s="349"/>
      <c r="K26" s="349"/>
      <c r="L26" s="349"/>
    </row>
    <row r="27" spans="1:12" ht="16.5" customHeight="1">
      <c r="A27" s="1599" t="s">
        <v>177</v>
      </c>
      <c r="B27" s="536">
        <v>4</v>
      </c>
      <c r="C27" s="537" t="s">
        <v>178</v>
      </c>
      <c r="D27" s="482"/>
      <c r="E27" s="480"/>
      <c r="F27" s="482"/>
      <c r="G27" s="480"/>
      <c r="H27" s="506"/>
      <c r="I27" s="349"/>
      <c r="J27" s="349"/>
      <c r="K27" s="349"/>
      <c r="L27" s="349"/>
    </row>
    <row r="28" spans="1:12" ht="16.5" customHeight="1">
      <c r="A28" s="1599"/>
      <c r="B28" s="538" t="s">
        <v>179</v>
      </c>
      <c r="C28" s="539" t="s">
        <v>180</v>
      </c>
      <c r="D28" s="388">
        <v>907</v>
      </c>
      <c r="E28" s="388">
        <v>644078.6</v>
      </c>
      <c r="F28" s="388">
        <f ca="1">Sectorwise!AO55</f>
        <v>329</v>
      </c>
      <c r="G28" s="388">
        <f ca="1">(Sectorwise!AP55)*10000</f>
        <v>2159200</v>
      </c>
      <c r="H28" s="506"/>
      <c r="I28" s="349"/>
      <c r="J28" s="349"/>
      <c r="K28" s="349"/>
      <c r="L28" s="349"/>
    </row>
    <row r="29" spans="1:12" ht="16.5" customHeight="1">
      <c r="A29" s="1599"/>
      <c r="B29" s="538" t="s">
        <v>181</v>
      </c>
      <c r="C29" s="539" t="s">
        <v>166</v>
      </c>
      <c r="D29" s="389">
        <v>42</v>
      </c>
      <c r="E29" s="389">
        <v>25232</v>
      </c>
      <c r="F29" s="389">
        <f ca="1">Sectorwise!AQ55</f>
        <v>752</v>
      </c>
      <c r="G29" s="389">
        <f ca="1">(Sectorwise!AR55)*10000</f>
        <v>1131100.0000000002</v>
      </c>
      <c r="H29" s="506"/>
      <c r="I29" s="349"/>
      <c r="J29" s="349"/>
      <c r="K29" s="349"/>
      <c r="L29" s="349"/>
    </row>
    <row r="30" spans="1:12" ht="16.5" customHeight="1">
      <c r="A30" s="1599"/>
      <c r="B30" s="538" t="s">
        <v>182</v>
      </c>
      <c r="C30" s="539" t="s">
        <v>168</v>
      </c>
      <c r="D30" s="389">
        <v>1820</v>
      </c>
      <c r="E30" s="390">
        <v>1109489.7400000002</v>
      </c>
      <c r="F30" s="389">
        <f ca="1">Sectorwise!AS55</f>
        <v>23912</v>
      </c>
      <c r="G30" s="390">
        <f ca="1">(Sectorwise!AT55)*10000</f>
        <v>26145299.999999996</v>
      </c>
      <c r="H30" s="506"/>
      <c r="I30" s="349"/>
      <c r="J30" s="349"/>
      <c r="K30" s="349"/>
      <c r="L30" s="349"/>
    </row>
    <row r="31" spans="1:12" ht="16.5" customHeight="1">
      <c r="A31" s="1599"/>
      <c r="B31" s="538" t="s">
        <v>183</v>
      </c>
      <c r="C31" s="539" t="s">
        <v>184</v>
      </c>
      <c r="D31" s="390">
        <v>70316</v>
      </c>
      <c r="E31" s="390">
        <v>10376725.109999999</v>
      </c>
      <c r="F31" s="389">
        <f ca="1">Sectorwise!AU55</f>
        <v>1021497</v>
      </c>
      <c r="G31" s="390">
        <f ca="1">(Sectorwise!AV55)*10000</f>
        <v>191529785</v>
      </c>
      <c r="H31" s="506"/>
      <c r="I31" s="349"/>
      <c r="J31" s="349"/>
      <c r="K31" s="349"/>
      <c r="L31" s="349"/>
    </row>
    <row r="32" spans="1:12" ht="16.5" customHeight="1">
      <c r="A32" s="1599"/>
      <c r="B32" s="540" t="s">
        <v>185</v>
      </c>
      <c r="C32" s="541" t="s">
        <v>174</v>
      </c>
      <c r="D32" s="387">
        <v>17565</v>
      </c>
      <c r="E32" s="387">
        <v>5870741.3600000013</v>
      </c>
      <c r="F32" s="387">
        <f ca="1">Sectorwise!AW55</f>
        <v>269316</v>
      </c>
      <c r="G32" s="387">
        <f ca="1">(Sectorwise!AX55)*10000</f>
        <v>133175546.00000003</v>
      </c>
      <c r="H32" s="506"/>
      <c r="I32" s="349"/>
      <c r="J32" s="349"/>
      <c r="K32" s="349"/>
      <c r="L32" s="349"/>
    </row>
    <row r="33" spans="1:12" ht="16.5" customHeight="1">
      <c r="A33" s="1600"/>
      <c r="B33" s="542">
        <v>5</v>
      </c>
      <c r="C33" s="543" t="s">
        <v>186</v>
      </c>
      <c r="D33" s="486">
        <v>90650</v>
      </c>
      <c r="E33" s="486">
        <v>18026266.809999999</v>
      </c>
      <c r="F33" s="486">
        <f ca="1">SUM(F28:F32)</f>
        <v>1315806</v>
      </c>
      <c r="G33" s="486">
        <f ca="1">G28+G29+G30+G31+G32</f>
        <v>354140931</v>
      </c>
      <c r="H33" s="506"/>
      <c r="I33" s="349"/>
      <c r="J33" s="349"/>
      <c r="K33" s="349"/>
      <c r="L33" s="349"/>
    </row>
    <row r="34" spans="1:12" ht="16.5" customHeight="1">
      <c r="A34" s="468" t="s">
        <v>187</v>
      </c>
      <c r="B34" s="470"/>
      <c r="C34" s="518" t="s">
        <v>188</v>
      </c>
      <c r="D34" s="487">
        <v>209087</v>
      </c>
      <c r="E34" s="487">
        <v>49346233.700000003</v>
      </c>
      <c r="F34" s="487">
        <f ca="1">F25+F33</f>
        <v>2690303</v>
      </c>
      <c r="G34" s="487">
        <f ca="1">G25+G33</f>
        <v>659179836</v>
      </c>
      <c r="H34" s="506"/>
      <c r="I34" s="349"/>
      <c r="J34" s="349"/>
      <c r="K34" s="349"/>
      <c r="L34" s="349"/>
    </row>
    <row r="35" spans="1:12" ht="16.5" customHeight="1">
      <c r="A35" s="302"/>
      <c r="B35" s="302"/>
      <c r="C35" s="302"/>
      <c r="D35" s="303"/>
      <c r="E35" s="303"/>
      <c r="F35" s="303"/>
      <c r="G35" s="304"/>
      <c r="H35" s="303"/>
    </row>
    <row r="36" spans="1:12" ht="16.5" customHeight="1">
      <c r="A36" s="302"/>
      <c r="B36" s="302"/>
      <c r="C36" s="302"/>
      <c r="D36" s="303"/>
      <c r="E36" s="303"/>
      <c r="F36" s="303">
        <f ca="1">Sectorwise!BA55</f>
        <v>2690303</v>
      </c>
      <c r="G36" s="303">
        <f ca="1">(Sectorwise!BB55)*10000</f>
        <v>659179836.00000012</v>
      </c>
      <c r="H36" s="304"/>
    </row>
    <row r="37" spans="1:12" ht="16.5" customHeight="1">
      <c r="A37" s="302"/>
      <c r="B37" s="302"/>
      <c r="C37" s="302"/>
      <c r="D37" s="303"/>
      <c r="E37" s="303"/>
      <c r="F37" s="303">
        <f ca="1">F36-F34</f>
        <v>0</v>
      </c>
      <c r="G37" s="304">
        <f ca="1">G36-G34</f>
        <v>0</v>
      </c>
      <c r="H37" s="303"/>
    </row>
    <row r="38" spans="1:12" ht="16.5" customHeight="1">
      <c r="A38" s="284" t="s">
        <v>189</v>
      </c>
      <c r="B38" s="305"/>
      <c r="C38" s="302"/>
      <c r="D38" s="304">
        <f>D70+D104+D138</f>
        <v>209087</v>
      </c>
      <c r="E38" s="304">
        <f>E70+E104+E138</f>
        <v>49346233.699999996</v>
      </c>
      <c r="F38" s="304">
        <f ca="1">F70+F104+F138</f>
        <v>2690303</v>
      </c>
      <c r="G38" s="304">
        <f ca="1">G70+G104+G138</f>
        <v>659179836</v>
      </c>
      <c r="H38" s="303"/>
    </row>
    <row r="39" spans="1:12" ht="16.5" customHeight="1">
      <c r="A39" s="302"/>
      <c r="B39" s="302"/>
      <c r="C39" s="302"/>
      <c r="D39" s="303">
        <f>D38-D34</f>
        <v>0</v>
      </c>
      <c r="E39" s="303">
        <f>E38-E34</f>
        <v>0</v>
      </c>
      <c r="F39" s="303">
        <f ca="1">F38-F34</f>
        <v>0</v>
      </c>
      <c r="G39" s="303">
        <f ca="1">G38-G34</f>
        <v>0</v>
      </c>
      <c r="H39" s="303"/>
    </row>
    <row r="40" spans="1:12" ht="16.5" customHeight="1">
      <c r="A40" s="285" t="s">
        <v>190</v>
      </c>
      <c r="B40" s="302"/>
      <c r="C40" s="302"/>
      <c r="D40" s="303"/>
      <c r="E40" s="303"/>
      <c r="F40" s="303"/>
      <c r="G40" s="303"/>
      <c r="H40" s="303"/>
    </row>
    <row r="41" spans="1:12" ht="36" customHeight="1">
      <c r="A41" s="1601" t="s">
        <v>135</v>
      </c>
      <c r="B41" s="519" t="s">
        <v>136</v>
      </c>
      <c r="C41" s="1601" t="s">
        <v>137</v>
      </c>
      <c r="D41" s="1596" t="s">
        <v>397</v>
      </c>
      <c r="E41" s="1597"/>
      <c r="F41" s="1596" t="s">
        <v>398</v>
      </c>
      <c r="G41" s="1597"/>
      <c r="H41" s="303"/>
    </row>
    <row r="42" spans="1:12" ht="16.5" customHeight="1">
      <c r="A42" s="1602"/>
      <c r="B42" s="520"/>
      <c r="C42" s="1602"/>
      <c r="D42" s="464" t="s">
        <v>138</v>
      </c>
      <c r="E42" s="465" t="s">
        <v>139</v>
      </c>
      <c r="F42" s="286" t="s">
        <v>138</v>
      </c>
      <c r="G42" s="287" t="s">
        <v>139</v>
      </c>
      <c r="H42" s="303"/>
    </row>
    <row r="43" spans="1:12" ht="16.5" customHeight="1">
      <c r="A43" s="1598" t="s">
        <v>140</v>
      </c>
      <c r="B43" s="519">
        <v>1</v>
      </c>
      <c r="C43" s="488" t="s">
        <v>141</v>
      </c>
      <c r="D43" s="489"/>
      <c r="E43" s="490"/>
      <c r="F43" s="489"/>
      <c r="G43" s="489"/>
      <c r="H43" s="303"/>
    </row>
    <row r="44" spans="1:12" ht="16.5" customHeight="1">
      <c r="A44" s="1599"/>
      <c r="B44" s="525" t="s">
        <v>142</v>
      </c>
      <c r="C44" s="526" t="s">
        <v>143</v>
      </c>
      <c r="D44" s="491">
        <v>54306</v>
      </c>
      <c r="E44" s="491">
        <v>12515528.159999998</v>
      </c>
      <c r="F44" s="491">
        <f ca="1">F45+F46+F47</f>
        <v>795667</v>
      </c>
      <c r="G44" s="492">
        <f ca="1">G45+G46+G47</f>
        <v>85541000</v>
      </c>
      <c r="H44" s="303"/>
    </row>
    <row r="45" spans="1:12" ht="16.5" customHeight="1">
      <c r="A45" s="1599"/>
      <c r="B45" s="527" t="s">
        <v>144</v>
      </c>
      <c r="C45" s="528" t="s">
        <v>145</v>
      </c>
      <c r="D45" s="471">
        <v>53771</v>
      </c>
      <c r="E45" s="471">
        <v>10545920.949999999</v>
      </c>
      <c r="F45" s="472">
        <f ca="1">Sectorwise!C39</f>
        <v>791549</v>
      </c>
      <c r="G45" s="472">
        <f ca="1">(Sectorwise!D39)*10000</f>
        <v>72999400</v>
      </c>
      <c r="H45" s="303"/>
    </row>
    <row r="46" spans="1:12" ht="16.5" customHeight="1">
      <c r="A46" s="1599"/>
      <c r="B46" s="529" t="s">
        <v>146</v>
      </c>
      <c r="C46" s="530" t="s">
        <v>147</v>
      </c>
      <c r="D46" s="471">
        <v>270</v>
      </c>
      <c r="E46" s="471">
        <v>363896.43</v>
      </c>
      <c r="F46" s="472">
        <f ca="1">Sectorwise!E39</f>
        <v>2382</v>
      </c>
      <c r="G46" s="472">
        <f ca="1">(Sectorwise!F39)*10000</f>
        <v>7469200</v>
      </c>
      <c r="H46" s="303"/>
    </row>
    <row r="47" spans="1:12" ht="16.5" customHeight="1">
      <c r="A47" s="1599"/>
      <c r="B47" s="529" t="s">
        <v>148</v>
      </c>
      <c r="C47" s="530" t="s">
        <v>149</v>
      </c>
      <c r="D47" s="471">
        <v>265</v>
      </c>
      <c r="E47" s="471">
        <v>1605710.7799999998</v>
      </c>
      <c r="F47" s="472">
        <f ca="1">Sectorwise!G39</f>
        <v>1736</v>
      </c>
      <c r="G47" s="472">
        <f ca="1">(Sectorwise!H39)*10000</f>
        <v>5072400</v>
      </c>
      <c r="H47" s="303"/>
    </row>
    <row r="48" spans="1:12" ht="16.5" customHeight="1">
      <c r="A48" s="1599"/>
      <c r="B48" s="288"/>
      <c r="C48" s="467" t="s">
        <v>150</v>
      </c>
      <c r="D48" s="471">
        <v>43916</v>
      </c>
      <c r="E48" s="471">
        <v>8233656.4399999995</v>
      </c>
      <c r="F48" s="472">
        <f ca="1">Sectorwise!K39</f>
        <v>713454</v>
      </c>
      <c r="G48" s="472">
        <f ca="1">(Sectorwise!L39)*10000</f>
        <v>59864699.999999993</v>
      </c>
      <c r="H48" s="303"/>
    </row>
    <row r="49" spans="1:8" ht="46.15" customHeight="1">
      <c r="A49" s="1599"/>
      <c r="B49" s="529" t="s">
        <v>151</v>
      </c>
      <c r="C49" s="531" t="s">
        <v>152</v>
      </c>
      <c r="D49" s="463">
        <v>57788</v>
      </c>
      <c r="E49" s="463">
        <v>16688276.379999999</v>
      </c>
      <c r="F49" s="474">
        <f ca="1">F50+F51+F52+F53+F54</f>
        <v>386478</v>
      </c>
      <c r="G49" s="474">
        <f ca="1">G50+G51+G52+G53+G54</f>
        <v>154615400</v>
      </c>
      <c r="H49" s="303"/>
    </row>
    <row r="50" spans="1:8" ht="16.5" customHeight="1">
      <c r="A50" s="1599"/>
      <c r="B50" s="529" t="s">
        <v>153</v>
      </c>
      <c r="C50" s="530" t="s">
        <v>154</v>
      </c>
      <c r="D50" s="471">
        <v>53729</v>
      </c>
      <c r="E50" s="471">
        <v>11008068.199999999</v>
      </c>
      <c r="F50" s="388">
        <f ca="1">Sectorwise!M39</f>
        <v>349544</v>
      </c>
      <c r="G50" s="388">
        <f ca="1">(Sectorwise!N39)*10000</f>
        <v>104103800.00000001</v>
      </c>
      <c r="H50" s="303"/>
    </row>
    <row r="51" spans="1:8" ht="16.5" customHeight="1">
      <c r="A51" s="1599"/>
      <c r="B51" s="529" t="s">
        <v>155</v>
      </c>
      <c r="C51" s="530" t="s">
        <v>156</v>
      </c>
      <c r="D51" s="471">
        <v>3388</v>
      </c>
      <c r="E51" s="471">
        <v>5072362.3099999987</v>
      </c>
      <c r="F51" s="388">
        <f ca="1">Sectorwise!O39</f>
        <v>29981</v>
      </c>
      <c r="G51" s="388">
        <f ca="1">(Sectorwise!P39)*10000</f>
        <v>40436700</v>
      </c>
      <c r="H51" s="303"/>
    </row>
    <row r="52" spans="1:8" ht="16.5" customHeight="1">
      <c r="A52" s="1599"/>
      <c r="B52" s="529" t="s">
        <v>157</v>
      </c>
      <c r="C52" s="530" t="s">
        <v>158</v>
      </c>
      <c r="D52" s="471">
        <v>186</v>
      </c>
      <c r="E52" s="471">
        <v>563444.39</v>
      </c>
      <c r="F52" s="388">
        <f ca="1">Sectorwise!Q39</f>
        <v>1130</v>
      </c>
      <c r="G52" s="388">
        <f ca="1">(Sectorwise!R39)*10000</f>
        <v>8893799.9999999981</v>
      </c>
      <c r="H52" s="303"/>
    </row>
    <row r="53" spans="1:8" ht="16.5" customHeight="1">
      <c r="A53" s="1599"/>
      <c r="B53" s="529" t="s">
        <v>159</v>
      </c>
      <c r="C53" s="530" t="s">
        <v>160</v>
      </c>
      <c r="D53" s="471">
        <v>459</v>
      </c>
      <c r="E53" s="471">
        <v>43089.48</v>
      </c>
      <c r="F53" s="388">
        <f ca="1">Sectorwise!S39</f>
        <v>5683</v>
      </c>
      <c r="G53" s="388">
        <f ca="1">(Sectorwise!T39)*10000</f>
        <v>1102200</v>
      </c>
      <c r="H53" s="303"/>
    </row>
    <row r="54" spans="1:8" ht="16.5" customHeight="1">
      <c r="A54" s="1599"/>
      <c r="B54" s="529" t="s">
        <v>161</v>
      </c>
      <c r="C54" s="530" t="s">
        <v>162</v>
      </c>
      <c r="D54" s="471">
        <v>26</v>
      </c>
      <c r="E54" s="471">
        <v>1312</v>
      </c>
      <c r="F54" s="388">
        <f ca="1">Sectorwise!U39</f>
        <v>140</v>
      </c>
      <c r="G54" s="388">
        <f ca="1">(Sectorwise!V39)*10000</f>
        <v>78900</v>
      </c>
      <c r="H54" s="303"/>
    </row>
    <row r="55" spans="1:8" ht="16.5" customHeight="1">
      <c r="A55" s="1599"/>
      <c r="B55" s="529" t="s">
        <v>163</v>
      </c>
      <c r="C55" s="289" t="s">
        <v>164</v>
      </c>
      <c r="D55" s="471">
        <v>6</v>
      </c>
      <c r="E55" s="471">
        <v>128453</v>
      </c>
      <c r="F55" s="388">
        <f ca="1">Sectorwise!Y39</f>
        <v>119</v>
      </c>
      <c r="G55" s="388">
        <f ca="1">(Sectorwise!Z39)*10000</f>
        <v>643900</v>
      </c>
      <c r="H55" s="303"/>
    </row>
    <row r="56" spans="1:8" ht="16.5" customHeight="1">
      <c r="A56" s="1599"/>
      <c r="B56" s="529" t="s">
        <v>165</v>
      </c>
      <c r="C56" s="291" t="s">
        <v>166</v>
      </c>
      <c r="D56" s="390">
        <v>535</v>
      </c>
      <c r="E56" s="390">
        <v>84855.91</v>
      </c>
      <c r="F56" s="389">
        <f ca="1">Sectorwise!AA39</f>
        <v>13333</v>
      </c>
      <c r="G56" s="389">
        <f ca="1">(Sectorwise!AB39)*10000</f>
        <v>3790100</v>
      </c>
      <c r="H56" s="303"/>
    </row>
    <row r="57" spans="1:8" ht="16.5" customHeight="1">
      <c r="A57" s="1599"/>
      <c r="B57" s="529" t="s">
        <v>167</v>
      </c>
      <c r="C57" s="291" t="s">
        <v>168</v>
      </c>
      <c r="D57" s="390">
        <v>3305</v>
      </c>
      <c r="E57" s="390">
        <v>1190137.21</v>
      </c>
      <c r="F57" s="389">
        <f ca="1">Sectorwise!AC39</f>
        <v>51864</v>
      </c>
      <c r="G57" s="389">
        <f ca="1">(Sectorwise!AD39)*10000</f>
        <v>40176599.999999993</v>
      </c>
      <c r="H57" s="303"/>
    </row>
    <row r="58" spans="1:8" ht="16.5" customHeight="1">
      <c r="A58" s="1599"/>
      <c r="B58" s="529" t="s">
        <v>169</v>
      </c>
      <c r="C58" s="290" t="s">
        <v>170</v>
      </c>
      <c r="D58" s="390">
        <v>16</v>
      </c>
      <c r="E58" s="390">
        <v>6495</v>
      </c>
      <c r="F58" s="389">
        <f ca="1">Sectorwise!AE39</f>
        <v>48</v>
      </c>
      <c r="G58" s="389">
        <f ca="1">(Sectorwise!AF39)*10000</f>
        <v>99202</v>
      </c>
      <c r="H58" s="303"/>
    </row>
    <row r="59" spans="1:8" ht="16.5" customHeight="1">
      <c r="A59" s="1599"/>
      <c r="B59" s="529" t="s">
        <v>171</v>
      </c>
      <c r="C59" s="290" t="s">
        <v>172</v>
      </c>
      <c r="D59" s="390">
        <v>105</v>
      </c>
      <c r="E59" s="390">
        <v>14007</v>
      </c>
      <c r="F59" s="389">
        <f ca="1">Sectorwise!AG39</f>
        <v>10955</v>
      </c>
      <c r="G59" s="389">
        <f ca="1">(Sectorwise!AH39)*10000</f>
        <v>255500</v>
      </c>
      <c r="H59" s="303"/>
    </row>
    <row r="60" spans="1:8" ht="16.5" customHeight="1">
      <c r="A60" s="1600"/>
      <c r="B60" s="533" t="s">
        <v>173</v>
      </c>
      <c r="C60" s="290" t="s">
        <v>174</v>
      </c>
      <c r="D60" s="476">
        <v>1649</v>
      </c>
      <c r="E60" s="476">
        <v>485942.5</v>
      </c>
      <c r="F60" s="387">
        <f ca="1">Sectorwise!AI39</f>
        <v>48397</v>
      </c>
      <c r="G60" s="387">
        <f ca="1">(Sectorwise!AJ39)*10000</f>
        <v>5859840</v>
      </c>
      <c r="H60" s="303"/>
    </row>
    <row r="61" spans="1:8" ht="16.5" customHeight="1">
      <c r="A61" s="468"/>
      <c r="B61" s="525">
        <v>2</v>
      </c>
      <c r="C61" s="534" t="s">
        <v>175</v>
      </c>
      <c r="D61" s="478">
        <v>117710</v>
      </c>
      <c r="E61" s="478">
        <v>31113695.16</v>
      </c>
      <c r="F61" s="478">
        <f ca="1">F44+F49+F55+F56+F57+F58+F59+F60</f>
        <v>1306861</v>
      </c>
      <c r="G61" s="478">
        <f ca="1">G44+G49+G55+G56+G57+G58+G59+G60</f>
        <v>290981542</v>
      </c>
      <c r="H61" s="303"/>
    </row>
    <row r="62" spans="1:8" ht="36.75" customHeight="1">
      <c r="A62" s="469"/>
      <c r="B62" s="525">
        <v>3</v>
      </c>
      <c r="C62" s="535" t="s">
        <v>176</v>
      </c>
      <c r="D62" s="479">
        <v>45438</v>
      </c>
      <c r="E62" s="479">
        <v>8417094.9900000002</v>
      </c>
      <c r="F62" s="493">
        <f ca="1">Sectorwise!AM39</f>
        <v>850174</v>
      </c>
      <c r="G62" s="493">
        <f ca="1">(Sectorwise!AN39)*10000</f>
        <v>72189000</v>
      </c>
      <c r="H62" s="303"/>
    </row>
    <row r="63" spans="1:8" ht="16.5" customHeight="1">
      <c r="A63" s="1599" t="s">
        <v>177</v>
      </c>
      <c r="B63" s="536">
        <v>4</v>
      </c>
      <c r="C63" s="537" t="s">
        <v>178</v>
      </c>
      <c r="D63" s="480"/>
      <c r="E63" s="481"/>
      <c r="F63" s="482"/>
      <c r="G63" s="480"/>
      <c r="H63" s="303"/>
    </row>
    <row r="64" spans="1:8" ht="16.5" customHeight="1">
      <c r="A64" s="1599"/>
      <c r="B64" s="538" t="s">
        <v>179</v>
      </c>
      <c r="C64" s="539" t="s">
        <v>180</v>
      </c>
      <c r="D64" s="471">
        <v>907</v>
      </c>
      <c r="E64" s="483">
        <v>644078.6</v>
      </c>
      <c r="F64" s="388">
        <f ca="1">Sectorwise!AO39</f>
        <v>46</v>
      </c>
      <c r="G64" s="388">
        <f ca="1">(Sectorwise!AP39)*10000</f>
        <v>2149500</v>
      </c>
      <c r="H64" s="303"/>
    </row>
    <row r="65" spans="1:8" ht="16.5" customHeight="1">
      <c r="A65" s="1599"/>
      <c r="B65" s="538" t="s">
        <v>181</v>
      </c>
      <c r="C65" s="539" t="s">
        <v>166</v>
      </c>
      <c r="D65" s="390">
        <v>42</v>
      </c>
      <c r="E65" s="484">
        <v>25232</v>
      </c>
      <c r="F65" s="389">
        <f ca="1">Sectorwise!AQ39</f>
        <v>723</v>
      </c>
      <c r="G65" s="389">
        <f ca="1">(Sectorwise!AR39)*10000</f>
        <v>1116200</v>
      </c>
      <c r="H65" s="303"/>
    </row>
    <row r="66" spans="1:8" ht="16.5" customHeight="1">
      <c r="A66" s="1599"/>
      <c r="B66" s="538" t="s">
        <v>182</v>
      </c>
      <c r="C66" s="539" t="s">
        <v>168</v>
      </c>
      <c r="D66" s="390">
        <v>1814</v>
      </c>
      <c r="E66" s="484">
        <v>1108499.74</v>
      </c>
      <c r="F66" s="389">
        <f ca="1">Sectorwise!AS39</f>
        <v>23433</v>
      </c>
      <c r="G66" s="390">
        <f ca="1">(Sectorwise!AT39)*10000</f>
        <v>25905900</v>
      </c>
      <c r="H66" s="303"/>
    </row>
    <row r="67" spans="1:8" ht="16.5" customHeight="1">
      <c r="A67" s="1599"/>
      <c r="B67" s="538" t="s">
        <v>183</v>
      </c>
      <c r="C67" s="539" t="s">
        <v>184</v>
      </c>
      <c r="D67" s="390">
        <v>70221</v>
      </c>
      <c r="E67" s="390">
        <v>10353764.110000001</v>
      </c>
      <c r="F67" s="389">
        <f ca="1">Sectorwise!AU39</f>
        <v>1014904</v>
      </c>
      <c r="G67" s="390">
        <f ca="1">(Sectorwise!AV39)*10000</f>
        <v>190602785</v>
      </c>
      <c r="H67" s="303"/>
    </row>
    <row r="68" spans="1:8" ht="16.5" customHeight="1">
      <c r="A68" s="1599"/>
      <c r="B68" s="540" t="s">
        <v>185</v>
      </c>
      <c r="C68" s="541" t="s">
        <v>174</v>
      </c>
      <c r="D68" s="476">
        <v>17431</v>
      </c>
      <c r="E68" s="485">
        <v>5791463.3600000003</v>
      </c>
      <c r="F68" s="387">
        <f ca="1">Sectorwise!AW39</f>
        <v>220836</v>
      </c>
      <c r="G68" s="387">
        <f ca="1">(Sectorwise!AX39)*10000</f>
        <v>130749079.00000001</v>
      </c>
      <c r="H68" s="303"/>
    </row>
    <row r="69" spans="1:8" ht="16.5" customHeight="1">
      <c r="A69" s="1600"/>
      <c r="B69" s="542">
        <v>5</v>
      </c>
      <c r="C69" s="543" t="s">
        <v>186</v>
      </c>
      <c r="D69" s="486">
        <v>90415</v>
      </c>
      <c r="E69" s="486">
        <v>17923037.810000002</v>
      </c>
      <c r="F69" s="486">
        <f ca="1">F64+F65+F66+F67+F68</f>
        <v>1259942</v>
      </c>
      <c r="G69" s="486">
        <f ca="1">G64+G65+G66+G67+G68</f>
        <v>350523464</v>
      </c>
      <c r="H69" s="303"/>
    </row>
    <row r="70" spans="1:8" ht="16.5" customHeight="1">
      <c r="A70" s="468" t="s">
        <v>187</v>
      </c>
      <c r="B70" s="470"/>
      <c r="C70" s="518" t="s">
        <v>188</v>
      </c>
      <c r="D70" s="487">
        <v>208125</v>
      </c>
      <c r="E70" s="487">
        <v>49036732.969999999</v>
      </c>
      <c r="F70" s="487">
        <f ca="1">F61+F69</f>
        <v>2566803</v>
      </c>
      <c r="G70" s="487">
        <f ca="1">G61+G69</f>
        <v>641505006</v>
      </c>
      <c r="H70" s="303"/>
    </row>
    <row r="71" spans="1:8" ht="16.5" customHeight="1">
      <c r="A71" s="302"/>
      <c r="B71" s="302"/>
      <c r="C71" s="302"/>
      <c r="D71" s="303"/>
      <c r="E71" s="303"/>
      <c r="F71" s="303"/>
      <c r="G71" s="303"/>
      <c r="H71" s="303"/>
    </row>
    <row r="72" spans="1:8" ht="16.5" customHeight="1">
      <c r="A72" s="302"/>
      <c r="B72" s="302"/>
      <c r="C72" s="302"/>
      <c r="D72" s="303"/>
      <c r="E72" s="303"/>
      <c r="F72" s="293">
        <f ca="1">Sectorwise!BA39</f>
        <v>2566803</v>
      </c>
      <c r="G72" s="293">
        <f ca="1">(Sectorwise!BB39)*10000</f>
        <v>641505006.00000012</v>
      </c>
      <c r="H72" s="303"/>
    </row>
    <row r="73" spans="1:8" ht="16.5" customHeight="1">
      <c r="A73" s="302"/>
      <c r="B73" s="302"/>
      <c r="C73" s="302"/>
      <c r="D73" s="303"/>
      <c r="E73" s="303"/>
      <c r="F73" s="494">
        <f ca="1">F72-F70</f>
        <v>0</v>
      </c>
      <c r="G73" s="494">
        <f ca="1">G72-G70</f>
        <v>0</v>
      </c>
      <c r="H73" s="303"/>
    </row>
    <row r="74" spans="1:8" ht="16.5" customHeight="1">
      <c r="A74" s="285" t="s">
        <v>191</v>
      </c>
      <c r="B74" s="302"/>
      <c r="C74" s="302"/>
      <c r="D74" s="303"/>
      <c r="E74" s="303"/>
      <c r="F74" s="494"/>
      <c r="G74" s="494"/>
      <c r="H74" s="303"/>
    </row>
    <row r="75" spans="1:8" ht="41.25" customHeight="1">
      <c r="A75" s="1601" t="s">
        <v>135</v>
      </c>
      <c r="B75" s="519" t="s">
        <v>136</v>
      </c>
      <c r="C75" s="1601" t="s">
        <v>137</v>
      </c>
      <c r="D75" s="1596" t="s">
        <v>397</v>
      </c>
      <c r="E75" s="1597"/>
      <c r="F75" s="1596" t="s">
        <v>398</v>
      </c>
      <c r="G75" s="1597"/>
      <c r="H75" s="303"/>
    </row>
    <row r="76" spans="1:8" ht="16.5" customHeight="1">
      <c r="A76" s="1602"/>
      <c r="B76" s="520"/>
      <c r="C76" s="1602"/>
      <c r="D76" s="464" t="s">
        <v>138</v>
      </c>
      <c r="E76" s="465" t="s">
        <v>139</v>
      </c>
      <c r="F76" s="286" t="s">
        <v>138</v>
      </c>
      <c r="G76" s="287" t="s">
        <v>139</v>
      </c>
      <c r="H76" s="303"/>
    </row>
    <row r="77" spans="1:8" ht="16.5" customHeight="1">
      <c r="A77" s="1598" t="s">
        <v>140</v>
      </c>
      <c r="B77" s="519">
        <v>1</v>
      </c>
      <c r="C77" s="488" t="s">
        <v>141</v>
      </c>
      <c r="D77" s="489"/>
      <c r="E77" s="490"/>
      <c r="F77" s="489"/>
      <c r="G77" s="489"/>
      <c r="H77" s="303"/>
    </row>
    <row r="78" spans="1:8" ht="16.5" customHeight="1">
      <c r="A78" s="1599"/>
      <c r="B78" s="525" t="s">
        <v>142</v>
      </c>
      <c r="C78" s="526" t="s">
        <v>143</v>
      </c>
      <c r="D78" s="491">
        <v>200</v>
      </c>
      <c r="E78" s="491">
        <v>56190</v>
      </c>
      <c r="F78" s="491">
        <f>F79+F80+F81</f>
        <v>20360</v>
      </c>
      <c r="G78" s="492">
        <f>G79+G80+G81</f>
        <v>1889691</v>
      </c>
      <c r="H78" s="303"/>
    </row>
    <row r="79" spans="1:8" ht="16.5" customHeight="1">
      <c r="A79" s="1599"/>
      <c r="B79" s="527" t="s">
        <v>144</v>
      </c>
      <c r="C79" s="528" t="s">
        <v>145</v>
      </c>
      <c r="D79" s="471">
        <v>199</v>
      </c>
      <c r="E79" s="471">
        <v>55962</v>
      </c>
      <c r="F79" s="472">
        <f>Sectorwise!C51</f>
        <v>19999</v>
      </c>
      <c r="G79" s="472">
        <f>(Sectorwise!D51)*10000</f>
        <v>1736841</v>
      </c>
      <c r="H79" s="303"/>
    </row>
    <row r="80" spans="1:8" ht="16.5" customHeight="1">
      <c r="A80" s="1599"/>
      <c r="B80" s="529" t="s">
        <v>146</v>
      </c>
      <c r="C80" s="530" t="s">
        <v>147</v>
      </c>
      <c r="D80" s="471">
        <v>0</v>
      </c>
      <c r="E80" s="471">
        <v>0</v>
      </c>
      <c r="F80" s="472">
        <f>Sectorwise!E51</f>
        <v>25</v>
      </c>
      <c r="G80" s="472">
        <f>(Sectorwise!F51)*10000</f>
        <v>9100</v>
      </c>
      <c r="H80" s="303"/>
    </row>
    <row r="81" spans="1:8" ht="16.5" customHeight="1">
      <c r="A81" s="1599"/>
      <c r="B81" s="529" t="s">
        <v>148</v>
      </c>
      <c r="C81" s="530" t="s">
        <v>149</v>
      </c>
      <c r="D81" s="471">
        <v>1</v>
      </c>
      <c r="E81" s="471">
        <v>228</v>
      </c>
      <c r="F81" s="472">
        <f>Sectorwise!G51</f>
        <v>336</v>
      </c>
      <c r="G81" s="472">
        <f>(Sectorwise!H51)*10000</f>
        <v>143750</v>
      </c>
      <c r="H81" s="303"/>
    </row>
    <row r="82" spans="1:8" ht="16.5" customHeight="1">
      <c r="A82" s="1599"/>
      <c r="B82" s="288"/>
      <c r="C82" s="467" t="s">
        <v>150</v>
      </c>
      <c r="D82" s="471">
        <v>125</v>
      </c>
      <c r="E82" s="471">
        <v>14337.029999999999</v>
      </c>
      <c r="F82" s="472">
        <f>Sectorwise!K51</f>
        <v>13114</v>
      </c>
      <c r="G82" s="472">
        <f>(Sectorwise!L51)*10000</f>
        <v>650166.00000000012</v>
      </c>
      <c r="H82" s="303"/>
    </row>
    <row r="83" spans="1:8" ht="43.5" customHeight="1">
      <c r="A83" s="1599"/>
      <c r="B83" s="529" t="s">
        <v>151</v>
      </c>
      <c r="C83" s="531" t="s">
        <v>152</v>
      </c>
      <c r="D83" s="463">
        <v>290</v>
      </c>
      <c r="E83" s="463">
        <v>117155.87</v>
      </c>
      <c r="F83" s="474">
        <f>F84+F85+F86+F87+F88</f>
        <v>16131</v>
      </c>
      <c r="G83" s="474">
        <f>G84+G85+G86+G87+G88</f>
        <v>4161814</v>
      </c>
      <c r="H83" s="303"/>
    </row>
    <row r="84" spans="1:8" ht="16.5" customHeight="1">
      <c r="A84" s="1599"/>
      <c r="B84" s="529" t="s">
        <v>153</v>
      </c>
      <c r="C84" s="530" t="s">
        <v>154</v>
      </c>
      <c r="D84" s="471">
        <v>217</v>
      </c>
      <c r="E84" s="471">
        <v>95113</v>
      </c>
      <c r="F84" s="388">
        <f>Sectorwise!M51</f>
        <v>9882</v>
      </c>
      <c r="G84" s="388">
        <f>(Sectorwise!N51)*10000</f>
        <v>2493446</v>
      </c>
      <c r="H84" s="303"/>
    </row>
    <row r="85" spans="1:8" ht="16.5" customHeight="1">
      <c r="A85" s="1599"/>
      <c r="B85" s="529" t="s">
        <v>155</v>
      </c>
      <c r="C85" s="530" t="s">
        <v>156</v>
      </c>
      <c r="D85" s="471">
        <v>30</v>
      </c>
      <c r="E85" s="471">
        <v>21867.17</v>
      </c>
      <c r="F85" s="388">
        <f>Sectorwise!O51</f>
        <v>2676</v>
      </c>
      <c r="G85" s="388">
        <f>(Sectorwise!P51)*10000</f>
        <v>1001414</v>
      </c>
      <c r="H85" s="303"/>
    </row>
    <row r="86" spans="1:8" ht="16.5" customHeight="1">
      <c r="A86" s="1599"/>
      <c r="B86" s="529" t="s">
        <v>157</v>
      </c>
      <c r="C86" s="530" t="s">
        <v>158</v>
      </c>
      <c r="D86" s="471">
        <v>0</v>
      </c>
      <c r="E86" s="471">
        <v>0</v>
      </c>
      <c r="F86" s="388">
        <f>Sectorwise!Q51</f>
        <v>0</v>
      </c>
      <c r="G86" s="388">
        <f>(Sectorwise!R51)*10000</f>
        <v>0</v>
      </c>
      <c r="H86" s="303"/>
    </row>
    <row r="87" spans="1:8" ht="16.5" customHeight="1">
      <c r="A87" s="1599"/>
      <c r="B87" s="529" t="s">
        <v>159</v>
      </c>
      <c r="C87" s="530" t="s">
        <v>160</v>
      </c>
      <c r="D87" s="471">
        <v>43</v>
      </c>
      <c r="E87" s="471">
        <v>175.7</v>
      </c>
      <c r="F87" s="388">
        <f>Sectorwise!S51</f>
        <v>1491</v>
      </c>
      <c r="G87" s="388">
        <f>(Sectorwise!T51)*10000</f>
        <v>208954</v>
      </c>
      <c r="H87" s="303"/>
    </row>
    <row r="88" spans="1:8" ht="16.5" customHeight="1">
      <c r="A88" s="1599"/>
      <c r="B88" s="529" t="s">
        <v>161</v>
      </c>
      <c r="C88" s="530" t="s">
        <v>162</v>
      </c>
      <c r="D88" s="471">
        <v>0</v>
      </c>
      <c r="E88" s="471">
        <v>0</v>
      </c>
      <c r="F88" s="388">
        <f>Sectorwise!U51</f>
        <v>2082</v>
      </c>
      <c r="G88" s="388">
        <f>(Sectorwise!V51)*10000</f>
        <v>458000</v>
      </c>
      <c r="H88" s="303"/>
    </row>
    <row r="89" spans="1:8" ht="16.5" customHeight="1">
      <c r="A89" s="1599"/>
      <c r="B89" s="529" t="s">
        <v>163</v>
      </c>
      <c r="C89" s="289" t="s">
        <v>164</v>
      </c>
      <c r="D89" s="471">
        <v>0</v>
      </c>
      <c r="E89" s="471">
        <v>0</v>
      </c>
      <c r="F89" s="388">
        <f>Sectorwise!Y51</f>
        <v>0</v>
      </c>
      <c r="G89" s="388">
        <f>(Sectorwise!Z51)*10000</f>
        <v>0</v>
      </c>
      <c r="H89" s="303"/>
    </row>
    <row r="90" spans="1:8" ht="16.5" customHeight="1">
      <c r="A90" s="1599"/>
      <c r="B90" s="529" t="s">
        <v>165</v>
      </c>
      <c r="C90" s="291" t="s">
        <v>166</v>
      </c>
      <c r="D90" s="390">
        <v>1</v>
      </c>
      <c r="E90" s="390">
        <v>1000</v>
      </c>
      <c r="F90" s="389">
        <f>Sectorwise!AA51</f>
        <v>107</v>
      </c>
      <c r="G90" s="389">
        <f>(Sectorwise!AB51)*10000</f>
        <v>46286.000000000007</v>
      </c>
      <c r="H90" s="303"/>
    </row>
    <row r="91" spans="1:8" ht="16.5" customHeight="1">
      <c r="A91" s="1599"/>
      <c r="B91" s="529" t="s">
        <v>167</v>
      </c>
      <c r="C91" s="291" t="s">
        <v>168</v>
      </c>
      <c r="D91" s="390">
        <v>19</v>
      </c>
      <c r="E91" s="390">
        <v>9790</v>
      </c>
      <c r="F91" s="389">
        <f>Sectorwise!AC51</f>
        <v>3024</v>
      </c>
      <c r="G91" s="389">
        <f>(Sectorwise!AD51)*10000</f>
        <v>3833859</v>
      </c>
      <c r="H91" s="303"/>
    </row>
    <row r="92" spans="1:8" ht="16.5" customHeight="1">
      <c r="A92" s="1599"/>
      <c r="B92" s="529" t="s">
        <v>169</v>
      </c>
      <c r="C92" s="290" t="s">
        <v>170</v>
      </c>
      <c r="D92" s="390">
        <v>0</v>
      </c>
      <c r="E92" s="390">
        <v>0</v>
      </c>
      <c r="F92" s="389">
        <f>Sectorwise!AE51</f>
        <v>6</v>
      </c>
      <c r="G92" s="389">
        <f>(Sectorwise!AF51)*10000</f>
        <v>8700</v>
      </c>
      <c r="H92" s="303"/>
    </row>
    <row r="93" spans="1:8" ht="16.5" customHeight="1">
      <c r="A93" s="1599"/>
      <c r="B93" s="529" t="s">
        <v>171</v>
      </c>
      <c r="C93" s="290" t="s">
        <v>172</v>
      </c>
      <c r="D93" s="390">
        <v>33</v>
      </c>
      <c r="E93" s="390">
        <v>2333.2199999999998</v>
      </c>
      <c r="F93" s="389">
        <f>Sectorwise!AG51</f>
        <v>1414</v>
      </c>
      <c r="G93" s="389">
        <f>(Sectorwise!AH51)*10000</f>
        <v>73213</v>
      </c>
      <c r="H93" s="303"/>
    </row>
    <row r="94" spans="1:8" ht="16.5" customHeight="1">
      <c r="A94" s="1600"/>
      <c r="B94" s="533" t="s">
        <v>173</v>
      </c>
      <c r="C94" s="290" t="s">
        <v>174</v>
      </c>
      <c r="D94" s="476">
        <v>182</v>
      </c>
      <c r="E94" s="476">
        <v>18802.64</v>
      </c>
      <c r="F94" s="387">
        <f>Sectorwise!AI51</f>
        <v>25430</v>
      </c>
      <c r="G94" s="387">
        <f>(Sectorwise!AJ51)*10000</f>
        <v>1664600</v>
      </c>
      <c r="H94" s="303"/>
    </row>
    <row r="95" spans="1:8" ht="16.5" customHeight="1">
      <c r="A95" s="468"/>
      <c r="B95" s="525">
        <v>2</v>
      </c>
      <c r="C95" s="534" t="s">
        <v>175</v>
      </c>
      <c r="D95" s="478">
        <v>725</v>
      </c>
      <c r="E95" s="478">
        <v>205271.72999999998</v>
      </c>
      <c r="F95" s="478">
        <f>F78+F83+F89+F90+F91+F92+F93+F94</f>
        <v>66472</v>
      </c>
      <c r="G95" s="478">
        <f>G78+G83+G89+G90+G91+G92+G93+G94</f>
        <v>11678163</v>
      </c>
      <c r="H95" s="303"/>
    </row>
    <row r="96" spans="1:8" ht="31.9" customHeight="1">
      <c r="A96" s="469"/>
      <c r="B96" s="525">
        <v>3</v>
      </c>
      <c r="C96" s="535" t="s">
        <v>176</v>
      </c>
      <c r="D96" s="479">
        <v>7</v>
      </c>
      <c r="E96" s="479">
        <v>9030</v>
      </c>
      <c r="F96" s="493">
        <f>Sectorwise!AM51</f>
        <v>9553</v>
      </c>
      <c r="G96" s="493">
        <f>(Sectorwise!AN51)*10000</f>
        <v>1912872.0000000005</v>
      </c>
      <c r="H96" s="303"/>
    </row>
    <row r="97" spans="1:8" ht="16.5" customHeight="1">
      <c r="A97" s="1599" t="s">
        <v>177</v>
      </c>
      <c r="B97" s="536">
        <v>4</v>
      </c>
      <c r="C97" s="537" t="s">
        <v>178</v>
      </c>
      <c r="D97" s="480"/>
      <c r="E97" s="481"/>
      <c r="F97" s="482"/>
      <c r="G97" s="480"/>
      <c r="H97" s="303"/>
    </row>
    <row r="98" spans="1:8" ht="16.5" customHeight="1">
      <c r="A98" s="1599"/>
      <c r="B98" s="538" t="s">
        <v>179</v>
      </c>
      <c r="C98" s="539" t="s">
        <v>180</v>
      </c>
      <c r="D98" s="471">
        <v>0</v>
      </c>
      <c r="E98" s="483">
        <v>0</v>
      </c>
      <c r="F98" s="388">
        <f>Sectorwise!AO51</f>
        <v>283</v>
      </c>
      <c r="G98" s="388">
        <f>(Sectorwise!AP51)*10000</f>
        <v>9700</v>
      </c>
      <c r="H98" s="303"/>
    </row>
    <row r="99" spans="1:8" ht="16.5" customHeight="1">
      <c r="A99" s="1599"/>
      <c r="B99" s="538" t="s">
        <v>181</v>
      </c>
      <c r="C99" s="539" t="s">
        <v>166</v>
      </c>
      <c r="D99" s="390">
        <v>0</v>
      </c>
      <c r="E99" s="484">
        <v>0</v>
      </c>
      <c r="F99" s="389">
        <f>Sectorwise!AQ51</f>
        <v>21</v>
      </c>
      <c r="G99" s="389">
        <f>(Sectorwise!AR51)*10000</f>
        <v>10100</v>
      </c>
      <c r="H99" s="303"/>
    </row>
    <row r="100" spans="1:8" ht="16.5" customHeight="1">
      <c r="A100" s="1599"/>
      <c r="B100" s="538" t="s">
        <v>182</v>
      </c>
      <c r="C100" s="539" t="s">
        <v>168</v>
      </c>
      <c r="D100" s="390">
        <v>6</v>
      </c>
      <c r="E100" s="484">
        <v>990</v>
      </c>
      <c r="F100" s="389">
        <f>Sectorwise!AS51</f>
        <v>401</v>
      </c>
      <c r="G100" s="390">
        <f>(Sectorwise!AT51)*10000</f>
        <v>194900.00000000003</v>
      </c>
      <c r="H100" s="303"/>
    </row>
    <row r="101" spans="1:8" ht="16.5" customHeight="1">
      <c r="A101" s="1599"/>
      <c r="B101" s="538" t="s">
        <v>183</v>
      </c>
      <c r="C101" s="539" t="s">
        <v>184</v>
      </c>
      <c r="D101" s="390">
        <v>61</v>
      </c>
      <c r="E101" s="390">
        <v>16952</v>
      </c>
      <c r="F101" s="389">
        <f>Sectorwise!AU51</f>
        <v>6064</v>
      </c>
      <c r="G101" s="390">
        <f>(Sectorwise!AV51)*10000</f>
        <v>791400</v>
      </c>
      <c r="H101" s="303"/>
    </row>
    <row r="102" spans="1:8" ht="16.5" customHeight="1">
      <c r="A102" s="1599"/>
      <c r="B102" s="540" t="s">
        <v>185</v>
      </c>
      <c r="C102" s="541" t="s">
        <v>174</v>
      </c>
      <c r="D102" s="476">
        <v>134</v>
      </c>
      <c r="E102" s="485">
        <v>79278</v>
      </c>
      <c r="F102" s="387">
        <f>Sectorwise!AW51</f>
        <v>47938</v>
      </c>
      <c r="G102" s="387">
        <f>(Sectorwise!AX51)*10000</f>
        <v>2356067</v>
      </c>
      <c r="H102" s="303"/>
    </row>
    <row r="103" spans="1:8" ht="16.5" customHeight="1">
      <c r="A103" s="1600"/>
      <c r="B103" s="542">
        <v>5</v>
      </c>
      <c r="C103" s="543" t="s">
        <v>186</v>
      </c>
      <c r="D103" s="486">
        <v>201</v>
      </c>
      <c r="E103" s="486">
        <v>97220</v>
      </c>
      <c r="F103" s="486">
        <f>F98+F99+F100+F101+F102</f>
        <v>54707</v>
      </c>
      <c r="G103" s="486">
        <f>G98+G99+G100+G101+G102</f>
        <v>3362167</v>
      </c>
      <c r="H103" s="303"/>
    </row>
    <row r="104" spans="1:8" ht="16.5" customHeight="1">
      <c r="A104" s="468" t="s">
        <v>187</v>
      </c>
      <c r="B104" s="470"/>
      <c r="C104" s="518" t="s">
        <v>188</v>
      </c>
      <c r="D104" s="487">
        <v>926</v>
      </c>
      <c r="E104" s="487">
        <v>302491.73</v>
      </c>
      <c r="F104" s="487">
        <f>F95+F103</f>
        <v>121179</v>
      </c>
      <c r="G104" s="487">
        <f>G95+G103</f>
        <v>15040330</v>
      </c>
      <c r="H104" s="303"/>
    </row>
    <row r="105" spans="1:8" ht="16.5" customHeight="1">
      <c r="A105" s="302"/>
      <c r="B105" s="302"/>
      <c r="C105" s="302"/>
      <c r="D105" s="303"/>
      <c r="E105" s="303"/>
      <c r="F105" s="303"/>
      <c r="G105" s="303"/>
      <c r="H105" s="303"/>
    </row>
    <row r="106" spans="1:8" ht="16.5" customHeight="1">
      <c r="A106" s="302"/>
      <c r="B106" s="302"/>
      <c r="C106" s="302"/>
      <c r="D106" s="303"/>
      <c r="E106" s="303"/>
      <c r="F106" s="293">
        <f>Sectorwise!BA51</f>
        <v>121179</v>
      </c>
      <c r="G106" s="495">
        <f>(Sectorwise!BB51)*10000</f>
        <v>15040330.000000002</v>
      </c>
      <c r="H106" s="303"/>
    </row>
    <row r="107" spans="1:8" ht="16.5" customHeight="1">
      <c r="A107" s="302"/>
      <c r="B107" s="302"/>
      <c r="C107" s="302"/>
      <c r="D107" s="303"/>
      <c r="E107" s="303"/>
      <c r="F107" s="494">
        <f>F106-F104</f>
        <v>0</v>
      </c>
      <c r="G107" s="494">
        <f>G106-G104</f>
        <v>0</v>
      </c>
      <c r="H107" s="303"/>
    </row>
    <row r="108" spans="1:8" ht="16.5" customHeight="1">
      <c r="A108" s="285" t="s">
        <v>192</v>
      </c>
      <c r="B108" s="302"/>
      <c r="C108" s="302"/>
      <c r="D108" s="303"/>
      <c r="E108" s="303"/>
      <c r="F108" s="494"/>
      <c r="G108" s="494"/>
      <c r="H108" s="303"/>
    </row>
    <row r="109" spans="1:8" ht="34.5" customHeight="1">
      <c r="A109" s="1601" t="s">
        <v>135</v>
      </c>
      <c r="B109" s="519" t="s">
        <v>136</v>
      </c>
      <c r="C109" s="1601" t="s">
        <v>137</v>
      </c>
      <c r="D109" s="1596" t="s">
        <v>397</v>
      </c>
      <c r="E109" s="1597"/>
      <c r="F109" s="1596" t="s">
        <v>398</v>
      </c>
      <c r="G109" s="1597"/>
      <c r="H109" s="303"/>
    </row>
    <row r="110" spans="1:8" ht="16.5" customHeight="1">
      <c r="A110" s="1602"/>
      <c r="B110" s="520"/>
      <c r="C110" s="1602"/>
      <c r="D110" s="464" t="s">
        <v>138</v>
      </c>
      <c r="E110" s="465" t="s">
        <v>139</v>
      </c>
      <c r="F110" s="286" t="s">
        <v>138</v>
      </c>
      <c r="G110" s="287" t="s">
        <v>139</v>
      </c>
      <c r="H110" s="303"/>
    </row>
    <row r="111" spans="1:8" ht="16.5" customHeight="1">
      <c r="A111" s="1598" t="s">
        <v>140</v>
      </c>
      <c r="B111" s="519">
        <v>1</v>
      </c>
      <c r="C111" s="488" t="s">
        <v>141</v>
      </c>
      <c r="D111" s="489"/>
      <c r="E111" s="490"/>
      <c r="F111" s="489"/>
      <c r="G111" s="489"/>
      <c r="H111" s="303"/>
    </row>
    <row r="112" spans="1:8" ht="16.5" customHeight="1">
      <c r="A112" s="1599"/>
      <c r="B112" s="525" t="s">
        <v>142</v>
      </c>
      <c r="C112" s="526" t="s">
        <v>143</v>
      </c>
      <c r="D112" s="491">
        <v>0</v>
      </c>
      <c r="E112" s="491">
        <v>0</v>
      </c>
      <c r="F112" s="491">
        <f>F113+F114+F115</f>
        <v>0</v>
      </c>
      <c r="G112" s="492">
        <f>G113+G114+G115</f>
        <v>0</v>
      </c>
      <c r="H112" s="303"/>
    </row>
    <row r="113" spans="1:8" ht="16.5" customHeight="1">
      <c r="A113" s="1599"/>
      <c r="B113" s="527" t="s">
        <v>144</v>
      </c>
      <c r="C113" s="528" t="s">
        <v>145</v>
      </c>
      <c r="D113" s="471">
        <v>0</v>
      </c>
      <c r="E113" s="471">
        <v>0</v>
      </c>
      <c r="F113" s="472">
        <f>Sectorwise!C54</f>
        <v>0</v>
      </c>
      <c r="G113" s="472">
        <f>(Sectorwise!D54)*10000</f>
        <v>0</v>
      </c>
      <c r="H113" s="303"/>
    </row>
    <row r="114" spans="1:8" ht="16.5" customHeight="1">
      <c r="A114" s="1599"/>
      <c r="B114" s="529" t="s">
        <v>146</v>
      </c>
      <c r="C114" s="530" t="s">
        <v>147</v>
      </c>
      <c r="D114" s="471">
        <v>0</v>
      </c>
      <c r="E114" s="471">
        <v>0</v>
      </c>
      <c r="F114" s="472">
        <f>Sectorwise!E54</f>
        <v>0</v>
      </c>
      <c r="G114" s="472">
        <f>(Sectorwise!F54)*10000</f>
        <v>0</v>
      </c>
      <c r="H114" s="303"/>
    </row>
    <row r="115" spans="1:8" ht="16.5" customHeight="1">
      <c r="A115" s="1599"/>
      <c r="B115" s="529" t="s">
        <v>148</v>
      </c>
      <c r="C115" s="530" t="s">
        <v>149</v>
      </c>
      <c r="D115" s="471">
        <v>0</v>
      </c>
      <c r="E115" s="471">
        <v>0</v>
      </c>
      <c r="F115" s="472">
        <f>Sectorwise!G54</f>
        <v>0</v>
      </c>
      <c r="G115" s="472">
        <f>(Sectorwise!H54)*10000</f>
        <v>0</v>
      </c>
      <c r="H115" s="303"/>
    </row>
    <row r="116" spans="1:8" ht="16.5" customHeight="1">
      <c r="A116" s="1599"/>
      <c r="B116" s="288"/>
      <c r="C116" s="467" t="s">
        <v>150</v>
      </c>
      <c r="D116" s="471">
        <v>0</v>
      </c>
      <c r="E116" s="471">
        <v>0</v>
      </c>
      <c r="F116" s="472">
        <f>Sectorwise!K54</f>
        <v>0</v>
      </c>
      <c r="G116" s="472">
        <f>(Sectorwise!L54)*10000</f>
        <v>0</v>
      </c>
      <c r="H116" s="303"/>
    </row>
    <row r="117" spans="1:8" ht="28.15" customHeight="1">
      <c r="A117" s="1599"/>
      <c r="B117" s="529" t="s">
        <v>151</v>
      </c>
      <c r="C117" s="531" t="s">
        <v>152</v>
      </c>
      <c r="D117" s="463">
        <v>2</v>
      </c>
      <c r="E117" s="463">
        <v>1000</v>
      </c>
      <c r="F117" s="474">
        <f>F118+F119+F120+F121+F122</f>
        <v>1164</v>
      </c>
      <c r="G117" s="474">
        <f>G118+G119+G120+G121+G122</f>
        <v>2379200</v>
      </c>
      <c r="H117" s="303"/>
    </row>
    <row r="118" spans="1:8" ht="16.5" customHeight="1">
      <c r="A118" s="1599"/>
      <c r="B118" s="529" t="s">
        <v>153</v>
      </c>
      <c r="C118" s="530" t="s">
        <v>154</v>
      </c>
      <c r="D118" s="471">
        <v>2</v>
      </c>
      <c r="E118" s="471">
        <v>1000</v>
      </c>
      <c r="F118" s="388">
        <f>Sectorwise!M54</f>
        <v>1164</v>
      </c>
      <c r="G118" s="388">
        <f>(Sectorwise!N54)*10000</f>
        <v>2379200</v>
      </c>
      <c r="H118" s="303"/>
    </row>
    <row r="119" spans="1:8" ht="16.5" customHeight="1">
      <c r="A119" s="1599"/>
      <c r="B119" s="529" t="s">
        <v>155</v>
      </c>
      <c r="C119" s="530" t="s">
        <v>156</v>
      </c>
      <c r="D119" s="471">
        <v>0</v>
      </c>
      <c r="E119" s="471">
        <v>0</v>
      </c>
      <c r="F119" s="388">
        <f>Sectorwise!O54</f>
        <v>0</v>
      </c>
      <c r="G119" s="388">
        <f>(Sectorwise!P54)*10000</f>
        <v>0</v>
      </c>
      <c r="H119" s="303"/>
    </row>
    <row r="120" spans="1:8" ht="16.5" customHeight="1">
      <c r="A120" s="1599"/>
      <c r="B120" s="529" t="s">
        <v>157</v>
      </c>
      <c r="C120" s="530" t="s">
        <v>158</v>
      </c>
      <c r="D120" s="471">
        <v>0</v>
      </c>
      <c r="E120" s="471">
        <v>0</v>
      </c>
      <c r="F120" s="388">
        <f>Sectorwise!Q54</f>
        <v>0</v>
      </c>
      <c r="G120" s="388">
        <f>(Sectorwise!R54)*10000</f>
        <v>0</v>
      </c>
      <c r="H120" s="303"/>
    </row>
    <row r="121" spans="1:8" ht="16.5" customHeight="1">
      <c r="A121" s="1599"/>
      <c r="B121" s="529" t="s">
        <v>159</v>
      </c>
      <c r="C121" s="530" t="s">
        <v>160</v>
      </c>
      <c r="D121" s="471">
        <v>0</v>
      </c>
      <c r="E121" s="471">
        <v>0</v>
      </c>
      <c r="F121" s="388">
        <f>Sectorwise!S54</f>
        <v>0</v>
      </c>
      <c r="G121" s="388">
        <f>(Sectorwise!T54)*10000</f>
        <v>0</v>
      </c>
      <c r="H121" s="303"/>
    </row>
    <row r="122" spans="1:8" ht="16.5" customHeight="1">
      <c r="A122" s="1599"/>
      <c r="B122" s="529" t="s">
        <v>161</v>
      </c>
      <c r="C122" s="530" t="s">
        <v>162</v>
      </c>
      <c r="D122" s="471">
        <v>0</v>
      </c>
      <c r="E122" s="471">
        <v>0</v>
      </c>
      <c r="F122" s="388">
        <f>Sectorwise!U54</f>
        <v>0</v>
      </c>
      <c r="G122" s="388">
        <f>(Sectorwise!V54)*10000</f>
        <v>0</v>
      </c>
      <c r="H122" s="303"/>
    </row>
    <row r="123" spans="1:8" ht="16.5" customHeight="1">
      <c r="A123" s="1599"/>
      <c r="B123" s="529" t="s">
        <v>163</v>
      </c>
      <c r="C123" s="289" t="s">
        <v>164</v>
      </c>
      <c r="D123" s="471">
        <v>0</v>
      </c>
      <c r="E123" s="471">
        <v>0</v>
      </c>
      <c r="F123" s="388">
        <f>Sectorwise!Y54</f>
        <v>0</v>
      </c>
      <c r="G123" s="388">
        <f>(Sectorwise!Z54)*10000</f>
        <v>0</v>
      </c>
      <c r="H123" s="303"/>
    </row>
    <row r="124" spans="1:8" ht="16.5" customHeight="1">
      <c r="A124" s="1599"/>
      <c r="B124" s="529" t="s">
        <v>165</v>
      </c>
      <c r="C124" s="291" t="s">
        <v>166</v>
      </c>
      <c r="D124" s="390">
        <v>0</v>
      </c>
      <c r="E124" s="390">
        <v>0</v>
      </c>
      <c r="F124" s="389">
        <f>Sectorwise!AA54</f>
        <v>0</v>
      </c>
      <c r="G124" s="389">
        <f>(Sectorwise!AB54)*10000</f>
        <v>0</v>
      </c>
      <c r="H124" s="303"/>
    </row>
    <row r="125" spans="1:8" ht="16.5" customHeight="1">
      <c r="A125" s="1599"/>
      <c r="B125" s="529" t="s">
        <v>167</v>
      </c>
      <c r="C125" s="291" t="s">
        <v>168</v>
      </c>
      <c r="D125" s="390">
        <v>0</v>
      </c>
      <c r="E125" s="390">
        <v>0</v>
      </c>
      <c r="F125" s="389">
        <f>Sectorwise!AC54</f>
        <v>0</v>
      </c>
      <c r="G125" s="389">
        <f>(Sectorwise!AD54)*10000</f>
        <v>0</v>
      </c>
      <c r="H125" s="303"/>
    </row>
    <row r="126" spans="1:8" ht="16.5" customHeight="1">
      <c r="A126" s="1599"/>
      <c r="B126" s="529" t="s">
        <v>169</v>
      </c>
      <c r="C126" s="290" t="s">
        <v>170</v>
      </c>
      <c r="D126" s="390">
        <v>0</v>
      </c>
      <c r="E126" s="390">
        <v>0</v>
      </c>
      <c r="F126" s="389">
        <f>Sectorwise!AE54</f>
        <v>0</v>
      </c>
      <c r="G126" s="389">
        <f>(Sectorwise!AF54)*10000</f>
        <v>0</v>
      </c>
      <c r="H126" s="303"/>
    </row>
    <row r="127" spans="1:8" ht="16.5" customHeight="1">
      <c r="A127" s="1599"/>
      <c r="B127" s="529" t="s">
        <v>171</v>
      </c>
      <c r="C127" s="290" t="s">
        <v>172</v>
      </c>
      <c r="D127" s="390">
        <v>0</v>
      </c>
      <c r="E127" s="390">
        <v>0</v>
      </c>
      <c r="F127" s="389">
        <f>Sectorwise!AG54</f>
        <v>0</v>
      </c>
      <c r="G127" s="389">
        <f>(Sectorwise!AH54)*10000</f>
        <v>0</v>
      </c>
      <c r="H127" s="303"/>
    </row>
    <row r="128" spans="1:8" ht="16.5" customHeight="1">
      <c r="A128" s="1600"/>
      <c r="B128" s="533" t="s">
        <v>173</v>
      </c>
      <c r="C128" s="290" t="s">
        <v>174</v>
      </c>
      <c r="D128" s="476">
        <v>0</v>
      </c>
      <c r="E128" s="476">
        <v>0</v>
      </c>
      <c r="F128" s="387">
        <f>Sectorwise!AI54</f>
        <v>0</v>
      </c>
      <c r="G128" s="387">
        <f>(Sectorwise!AJ54)*10000</f>
        <v>0</v>
      </c>
      <c r="H128" s="303"/>
    </row>
    <row r="129" spans="1:8" ht="16.5" customHeight="1">
      <c r="A129" s="468"/>
      <c r="B129" s="525">
        <v>2</v>
      </c>
      <c r="C129" s="534" t="s">
        <v>175</v>
      </c>
      <c r="D129" s="478">
        <v>2</v>
      </c>
      <c r="E129" s="478">
        <v>1000</v>
      </c>
      <c r="F129" s="478">
        <f>F112+F117+F123+F124+F125+F126+F127+F128</f>
        <v>1164</v>
      </c>
      <c r="G129" s="478">
        <f>G112+G117+G123+G124+G125+G126+G127+G128</f>
        <v>2379200</v>
      </c>
      <c r="H129" s="303"/>
    </row>
    <row r="130" spans="1:8" ht="26.65" customHeight="1">
      <c r="A130" s="469"/>
      <c r="B130" s="525">
        <v>3</v>
      </c>
      <c r="C130" s="535" t="s">
        <v>176</v>
      </c>
      <c r="D130" s="479">
        <v>0</v>
      </c>
      <c r="E130" s="479">
        <v>0</v>
      </c>
      <c r="F130" s="493">
        <f>Sectorwise!AM54</f>
        <v>0</v>
      </c>
      <c r="G130" s="493">
        <f>(Sectorwise!AN54)*10000</f>
        <v>0</v>
      </c>
      <c r="H130" s="303"/>
    </row>
    <row r="131" spans="1:8" ht="16.5" customHeight="1">
      <c r="A131" s="1599" t="s">
        <v>177</v>
      </c>
      <c r="B131" s="536">
        <v>4</v>
      </c>
      <c r="C131" s="537" t="s">
        <v>178</v>
      </c>
      <c r="D131" s="480"/>
      <c r="E131" s="481"/>
      <c r="F131" s="482"/>
      <c r="G131" s="480"/>
      <c r="H131" s="303"/>
    </row>
    <row r="132" spans="1:8" ht="16.5" customHeight="1">
      <c r="A132" s="1599"/>
      <c r="B132" s="538" t="s">
        <v>179</v>
      </c>
      <c r="C132" s="539" t="s">
        <v>180</v>
      </c>
      <c r="D132" s="471">
        <v>0</v>
      </c>
      <c r="E132" s="483">
        <v>0</v>
      </c>
      <c r="F132" s="388">
        <f>Sectorwise!AO54</f>
        <v>0</v>
      </c>
      <c r="G132" s="388">
        <f>(Sectorwise!AP54)*10000</f>
        <v>0</v>
      </c>
      <c r="H132" s="303"/>
    </row>
    <row r="133" spans="1:8" ht="16.5" customHeight="1">
      <c r="A133" s="1599"/>
      <c r="B133" s="538" t="s">
        <v>181</v>
      </c>
      <c r="C133" s="539" t="s">
        <v>166</v>
      </c>
      <c r="D133" s="390">
        <v>0</v>
      </c>
      <c r="E133" s="484">
        <v>0</v>
      </c>
      <c r="F133" s="389">
        <f>Sectorwise!AQ54</f>
        <v>8</v>
      </c>
      <c r="G133" s="389">
        <f>(Sectorwise!AR54)*10000</f>
        <v>4800</v>
      </c>
      <c r="H133" s="303"/>
    </row>
    <row r="134" spans="1:8" ht="16.5" customHeight="1">
      <c r="A134" s="1599"/>
      <c r="B134" s="538" t="s">
        <v>182</v>
      </c>
      <c r="C134" s="539" t="s">
        <v>168</v>
      </c>
      <c r="D134" s="390">
        <v>0</v>
      </c>
      <c r="E134" s="484">
        <v>0</v>
      </c>
      <c r="F134" s="389">
        <f>Sectorwise!AS54</f>
        <v>78</v>
      </c>
      <c r="G134" s="390">
        <f>(Sectorwise!AT54)*10000</f>
        <v>44500</v>
      </c>
      <c r="H134" s="303"/>
    </row>
    <row r="135" spans="1:8" ht="16.5" customHeight="1">
      <c r="A135" s="1599"/>
      <c r="B135" s="538" t="s">
        <v>183</v>
      </c>
      <c r="C135" s="539" t="s">
        <v>184</v>
      </c>
      <c r="D135" s="390">
        <v>34</v>
      </c>
      <c r="E135" s="390">
        <v>6009</v>
      </c>
      <c r="F135" s="389">
        <f>Sectorwise!AU54</f>
        <v>529</v>
      </c>
      <c r="G135" s="390">
        <f>(Sectorwise!AV54)*10000</f>
        <v>135600</v>
      </c>
      <c r="H135" s="303"/>
    </row>
    <row r="136" spans="1:8" ht="16.5" customHeight="1">
      <c r="A136" s="1599"/>
      <c r="B136" s="540" t="s">
        <v>185</v>
      </c>
      <c r="C136" s="541" t="s">
        <v>174</v>
      </c>
      <c r="D136" s="476">
        <v>0</v>
      </c>
      <c r="E136" s="485">
        <v>0</v>
      </c>
      <c r="F136" s="387">
        <f>Sectorwise!AW54</f>
        <v>542</v>
      </c>
      <c r="G136" s="387">
        <f>(Sectorwise!AX54)*10000</f>
        <v>70400</v>
      </c>
      <c r="H136" s="303"/>
    </row>
    <row r="137" spans="1:8" ht="16.5" customHeight="1">
      <c r="A137" s="1600"/>
      <c r="B137" s="542">
        <v>5</v>
      </c>
      <c r="C137" s="543" t="s">
        <v>186</v>
      </c>
      <c r="D137" s="486">
        <v>34</v>
      </c>
      <c r="E137" s="486">
        <v>6009</v>
      </c>
      <c r="F137" s="486">
        <f>F132+F133+F134+F135+F136</f>
        <v>1157</v>
      </c>
      <c r="G137" s="486">
        <f>G132+G133+G134+G135+G136</f>
        <v>255300</v>
      </c>
      <c r="H137" s="303"/>
    </row>
    <row r="138" spans="1:8" ht="16.5" customHeight="1">
      <c r="A138" s="468" t="s">
        <v>187</v>
      </c>
      <c r="B138" s="470"/>
      <c r="C138" s="518" t="s">
        <v>188</v>
      </c>
      <c r="D138" s="487">
        <v>36</v>
      </c>
      <c r="E138" s="487">
        <v>7009</v>
      </c>
      <c r="F138" s="487">
        <f>F129+F137</f>
        <v>2321</v>
      </c>
      <c r="G138" s="487">
        <f>G129+G137</f>
        <v>2634500</v>
      </c>
      <c r="H138" s="303"/>
    </row>
    <row r="139" spans="1:8" ht="16.5" customHeight="1">
      <c r="A139" s="302"/>
      <c r="B139" s="302"/>
      <c r="C139" s="302"/>
      <c r="D139" s="303"/>
      <c r="E139" s="303"/>
      <c r="F139" s="303"/>
      <c r="G139" s="303"/>
      <c r="H139" s="303"/>
    </row>
    <row r="140" spans="1:8" ht="16.5" customHeight="1">
      <c r="A140" s="302"/>
      <c r="B140" s="302"/>
      <c r="C140" s="302"/>
      <c r="D140" s="303"/>
      <c r="E140" s="303"/>
      <c r="F140" s="293">
        <f>Sectorwise!BA54</f>
        <v>2321</v>
      </c>
      <c r="G140" s="495">
        <f>(Sectorwise!BB54)*10000</f>
        <v>2634500</v>
      </c>
      <c r="H140" s="303"/>
    </row>
    <row r="141" spans="1:8" ht="16.5" customHeight="1">
      <c r="A141" s="302"/>
      <c r="B141" s="302"/>
      <c r="C141" s="302"/>
      <c r="D141" s="303"/>
      <c r="E141" s="303"/>
      <c r="F141" s="494">
        <f>F140-F138</f>
        <v>0</v>
      </c>
      <c r="G141" s="494">
        <f>G140-G138</f>
        <v>0</v>
      </c>
      <c r="H141" s="303"/>
    </row>
    <row r="142" spans="1:8" ht="16.5" customHeight="1">
      <c r="A142" s="1603" t="s">
        <v>131</v>
      </c>
      <c r="B142" s="1604"/>
      <c r="C142" s="1604"/>
      <c r="D142" s="1604"/>
      <c r="E142" s="1604"/>
      <c r="F142" s="1604"/>
      <c r="G142" s="1605"/>
      <c r="H142" s="303"/>
    </row>
    <row r="143" spans="1:8" ht="16.5" customHeight="1">
      <c r="A143" s="502"/>
      <c r="B143" s="502"/>
      <c r="C143" s="502"/>
      <c r="D143" s="502"/>
      <c r="E143" s="502"/>
      <c r="F143" s="502"/>
      <c r="G143" s="502"/>
      <c r="H143" s="303"/>
    </row>
    <row r="144" spans="1:8" ht="16.5" customHeight="1">
      <c r="A144" s="298" t="s">
        <v>193</v>
      </c>
      <c r="B144" s="299"/>
      <c r="C144" s="298"/>
      <c r="D144" s="298"/>
      <c r="E144" s="298"/>
      <c r="F144" s="298"/>
      <c r="G144" s="298"/>
      <c r="H144" s="303"/>
    </row>
    <row r="145" spans="1:8" ht="16.5" customHeight="1">
      <c r="A145" s="295"/>
      <c r="B145" s="300"/>
      <c r="C145" s="295"/>
      <c r="D145" s="296"/>
      <c r="E145" s="295"/>
      <c r="F145" s="295"/>
      <c r="G145" s="301"/>
      <c r="H145" s="303"/>
    </row>
    <row r="146" spans="1:8" ht="16.5" customHeight="1">
      <c r="A146" s="295" t="s">
        <v>194</v>
      </c>
      <c r="B146" s="300"/>
      <c r="C146" s="295"/>
      <c r="D146" s="295"/>
      <c r="E146" s="295"/>
      <c r="F146" s="295"/>
      <c r="G146" s="297"/>
      <c r="H146" s="303"/>
    </row>
    <row r="147" spans="1:8" ht="16.5" customHeight="1">
      <c r="A147" s="285" t="s">
        <v>195</v>
      </c>
      <c r="B147" s="292"/>
      <c r="C147" s="295"/>
      <c r="D147" s="295"/>
      <c r="E147" s="295"/>
      <c r="F147" s="1606" t="s">
        <v>134</v>
      </c>
      <c r="G147" s="1606"/>
      <c r="H147" s="303"/>
    </row>
    <row r="148" spans="1:8" ht="41.25" customHeight="1">
      <c r="A148" s="1601" t="s">
        <v>135</v>
      </c>
      <c r="B148" s="519" t="s">
        <v>136</v>
      </c>
      <c r="C148" s="1601" t="s">
        <v>137</v>
      </c>
      <c r="D148" s="1596" t="s">
        <v>397</v>
      </c>
      <c r="E148" s="1597"/>
      <c r="F148" s="1596" t="s">
        <v>398</v>
      </c>
      <c r="G148" s="1597"/>
      <c r="H148" s="303"/>
    </row>
    <row r="149" spans="1:8" ht="16.5" customHeight="1">
      <c r="A149" s="1602"/>
      <c r="B149" s="520"/>
      <c r="C149" s="1602"/>
      <c r="D149" s="464" t="s">
        <v>138</v>
      </c>
      <c r="E149" s="465" t="s">
        <v>139</v>
      </c>
      <c r="F149" s="286" t="s">
        <v>138</v>
      </c>
      <c r="G149" s="287" t="s">
        <v>139</v>
      </c>
      <c r="H149" s="303"/>
    </row>
    <row r="150" spans="1:8" ht="16.5" customHeight="1">
      <c r="A150" s="1598" t="s">
        <v>140</v>
      </c>
      <c r="B150" s="519">
        <v>1</v>
      </c>
      <c r="C150" s="488" t="s">
        <v>141</v>
      </c>
      <c r="D150" s="489"/>
      <c r="E150" s="490"/>
      <c r="F150" s="489"/>
      <c r="G150" s="490"/>
      <c r="H150" s="303"/>
    </row>
    <row r="151" spans="1:8" ht="16.5" customHeight="1">
      <c r="A151" s="1599"/>
      <c r="B151" s="525" t="s">
        <v>142</v>
      </c>
      <c r="C151" s="526" t="s">
        <v>143</v>
      </c>
      <c r="D151" s="491">
        <v>12076</v>
      </c>
      <c r="E151" s="491">
        <v>2174225.5099999998</v>
      </c>
      <c r="F151" s="491">
        <f ca="1">F152+F153+F154</f>
        <v>49940</v>
      </c>
      <c r="G151" s="492">
        <f ca="1">G152+G153+G154</f>
        <v>5852100</v>
      </c>
      <c r="H151" s="303"/>
    </row>
    <row r="152" spans="1:8" ht="16.5" customHeight="1">
      <c r="A152" s="1599"/>
      <c r="B152" s="527" t="s">
        <v>144</v>
      </c>
      <c r="C152" s="528" t="s">
        <v>145</v>
      </c>
      <c r="D152" s="471">
        <v>11713</v>
      </c>
      <c r="E152" s="471">
        <v>1053801.67</v>
      </c>
      <c r="F152" s="472">
        <f ca="1">Sectorwise!C21</f>
        <v>47054</v>
      </c>
      <c r="G152" s="472">
        <f ca="1">(Sectorwise!D21)*10000</f>
        <v>4187900</v>
      </c>
      <c r="H152" s="303"/>
    </row>
    <row r="153" spans="1:8" ht="16.5" customHeight="1">
      <c r="A153" s="1599"/>
      <c r="B153" s="529" t="s">
        <v>146</v>
      </c>
      <c r="C153" s="530" t="s">
        <v>147</v>
      </c>
      <c r="D153" s="471">
        <v>237</v>
      </c>
      <c r="E153" s="471">
        <v>36680.43</v>
      </c>
      <c r="F153" s="472">
        <f ca="1">Sectorwise!E21</f>
        <v>2186</v>
      </c>
      <c r="G153" s="472">
        <f ca="1">(Sectorwise!F21)*10000</f>
        <v>355300</v>
      </c>
      <c r="H153" s="303"/>
    </row>
    <row r="154" spans="1:8" ht="16.5" customHeight="1">
      <c r="A154" s="1599"/>
      <c r="B154" s="529" t="s">
        <v>148</v>
      </c>
      <c r="C154" s="530" t="s">
        <v>149</v>
      </c>
      <c r="D154" s="471">
        <v>126</v>
      </c>
      <c r="E154" s="471">
        <v>1083743.4099999999</v>
      </c>
      <c r="F154" s="472">
        <f ca="1">Sectorwise!G21</f>
        <v>700</v>
      </c>
      <c r="G154" s="472">
        <f ca="1">(Sectorwise!H21)*10000</f>
        <v>1308899.9999999998</v>
      </c>
      <c r="H154" s="303"/>
    </row>
    <row r="155" spans="1:8" ht="16.5" customHeight="1">
      <c r="A155" s="1599"/>
      <c r="B155" s="288"/>
      <c r="C155" s="467" t="s">
        <v>150</v>
      </c>
      <c r="D155" s="471">
        <v>6880</v>
      </c>
      <c r="E155" s="471">
        <v>375467.84</v>
      </c>
      <c r="F155" s="472">
        <f ca="1">Sectorwise!K21</f>
        <v>37173</v>
      </c>
      <c r="G155" s="472">
        <f ca="1">(Sectorwise!L21)*10000</f>
        <v>2938300.0000000005</v>
      </c>
      <c r="H155" s="303"/>
    </row>
    <row r="156" spans="1:8" ht="30" customHeight="1">
      <c r="A156" s="1599"/>
      <c r="B156" s="529" t="s">
        <v>151</v>
      </c>
      <c r="C156" s="531" t="s">
        <v>152</v>
      </c>
      <c r="D156" s="463">
        <v>14347</v>
      </c>
      <c r="E156" s="463">
        <v>6250729.0600000005</v>
      </c>
      <c r="F156" s="474">
        <f ca="1">F157+F158+F159+F160+F161</f>
        <v>49483</v>
      </c>
      <c r="G156" s="474">
        <f ca="1">G157+G158+G159+G160+G161</f>
        <v>22718100</v>
      </c>
      <c r="H156" s="303"/>
    </row>
    <row r="157" spans="1:8" ht="16.5" customHeight="1">
      <c r="A157" s="1599"/>
      <c r="B157" s="529" t="s">
        <v>153</v>
      </c>
      <c r="C157" s="530" t="s">
        <v>154</v>
      </c>
      <c r="D157" s="471">
        <v>12720</v>
      </c>
      <c r="E157" s="471">
        <v>3574621.85</v>
      </c>
      <c r="F157" s="388">
        <f ca="1">Sectorwise!M21</f>
        <v>41266</v>
      </c>
      <c r="G157" s="388">
        <f ca="1">(Sectorwise!N21)*10000</f>
        <v>14116099.999999998</v>
      </c>
      <c r="H157" s="303"/>
    </row>
    <row r="158" spans="1:8" ht="16.5" customHeight="1">
      <c r="A158" s="1599"/>
      <c r="B158" s="529" t="s">
        <v>155</v>
      </c>
      <c r="C158" s="530" t="s">
        <v>156</v>
      </c>
      <c r="D158" s="471">
        <v>1463</v>
      </c>
      <c r="E158" s="471">
        <v>2571623.0599999996</v>
      </c>
      <c r="F158" s="388">
        <f ca="1">Sectorwise!O21</f>
        <v>7305</v>
      </c>
      <c r="G158" s="388">
        <f ca="1">(Sectorwise!P21)*10000</f>
        <v>5524000</v>
      </c>
      <c r="H158" s="303"/>
    </row>
    <row r="159" spans="1:8" ht="16.5" customHeight="1">
      <c r="A159" s="1599"/>
      <c r="B159" s="529" t="s">
        <v>157</v>
      </c>
      <c r="C159" s="530" t="s">
        <v>158</v>
      </c>
      <c r="D159" s="471">
        <v>99</v>
      </c>
      <c r="E159" s="471">
        <v>100752.67000000001</v>
      </c>
      <c r="F159" s="388">
        <f ca="1">Sectorwise!Q21</f>
        <v>262</v>
      </c>
      <c r="G159" s="388">
        <f ca="1">(Sectorwise!R21)*10000</f>
        <v>2946100.0000000009</v>
      </c>
      <c r="H159" s="303"/>
    </row>
    <row r="160" spans="1:8" ht="16.5" customHeight="1">
      <c r="A160" s="1599"/>
      <c r="B160" s="529" t="s">
        <v>159</v>
      </c>
      <c r="C160" s="530" t="s">
        <v>160</v>
      </c>
      <c r="D160" s="471">
        <v>39</v>
      </c>
      <c r="E160" s="471">
        <v>2419.4800000000005</v>
      </c>
      <c r="F160" s="388">
        <f ca="1">Sectorwise!S21</f>
        <v>510</v>
      </c>
      <c r="G160" s="388">
        <f ca="1">(Sectorwise!T21)*10000</f>
        <v>53000.000000000007</v>
      </c>
      <c r="H160" s="303"/>
    </row>
    <row r="161" spans="1:8" ht="16.5" customHeight="1">
      <c r="A161" s="1599"/>
      <c r="B161" s="529" t="s">
        <v>161</v>
      </c>
      <c r="C161" s="530" t="s">
        <v>162</v>
      </c>
      <c r="D161" s="471">
        <v>26</v>
      </c>
      <c r="E161" s="471">
        <v>1312</v>
      </c>
      <c r="F161" s="388">
        <f ca="1">Sectorwise!U21</f>
        <v>140</v>
      </c>
      <c r="G161" s="388">
        <f ca="1">(Sectorwise!V21)*10000</f>
        <v>78900</v>
      </c>
      <c r="H161" s="303"/>
    </row>
    <row r="162" spans="1:8" ht="16.5" customHeight="1">
      <c r="A162" s="1599"/>
      <c r="B162" s="529" t="s">
        <v>163</v>
      </c>
      <c r="C162" s="289" t="s">
        <v>164</v>
      </c>
      <c r="D162" s="471">
        <v>0</v>
      </c>
      <c r="E162" s="471">
        <v>0</v>
      </c>
      <c r="F162" s="388">
        <f ca="1">Sectorwise!Y21</f>
        <v>0</v>
      </c>
      <c r="G162" s="388">
        <f ca="1">(Sectorwise!Z21)*10000</f>
        <v>0</v>
      </c>
      <c r="H162" s="303"/>
    </row>
    <row r="163" spans="1:8" ht="16.5" customHeight="1">
      <c r="A163" s="1599"/>
      <c r="B163" s="529" t="s">
        <v>165</v>
      </c>
      <c r="C163" s="291" t="s">
        <v>166</v>
      </c>
      <c r="D163" s="390">
        <v>138</v>
      </c>
      <c r="E163" s="390">
        <v>27189.91</v>
      </c>
      <c r="F163" s="389">
        <f ca="1">Sectorwise!AA21</f>
        <v>2713</v>
      </c>
      <c r="G163" s="389">
        <f ca="1">(Sectorwise!AB21)*10000</f>
        <v>1049900</v>
      </c>
      <c r="H163" s="303"/>
    </row>
    <row r="164" spans="1:8" ht="16.5" customHeight="1">
      <c r="A164" s="1599"/>
      <c r="B164" s="529" t="s">
        <v>167</v>
      </c>
      <c r="C164" s="291" t="s">
        <v>168</v>
      </c>
      <c r="D164" s="390">
        <v>815</v>
      </c>
      <c r="E164" s="390">
        <v>208797.37</v>
      </c>
      <c r="F164" s="389">
        <f ca="1">Sectorwise!AC21</f>
        <v>15431</v>
      </c>
      <c r="G164" s="389">
        <f ca="1">(Sectorwise!AD21)*10000</f>
        <v>11213300.000000002</v>
      </c>
      <c r="H164" s="303"/>
    </row>
    <row r="165" spans="1:8" ht="16.5" customHeight="1">
      <c r="A165" s="1599"/>
      <c r="B165" s="529" t="s">
        <v>169</v>
      </c>
      <c r="C165" s="290" t="s">
        <v>170</v>
      </c>
      <c r="D165" s="390">
        <v>12</v>
      </c>
      <c r="E165" s="390">
        <v>1241</v>
      </c>
      <c r="F165" s="389">
        <f ca="1">Sectorwise!AE21</f>
        <v>11</v>
      </c>
      <c r="G165" s="389">
        <f ca="1">(Sectorwise!AF21)*10000</f>
        <v>10102</v>
      </c>
      <c r="H165" s="303"/>
    </row>
    <row r="166" spans="1:8" ht="16.5" customHeight="1">
      <c r="A166" s="1599"/>
      <c r="B166" s="529" t="s">
        <v>171</v>
      </c>
      <c r="C166" s="290" t="s">
        <v>172</v>
      </c>
      <c r="D166" s="390">
        <v>58</v>
      </c>
      <c r="E166" s="390">
        <v>11278</v>
      </c>
      <c r="F166" s="389">
        <f ca="1">Sectorwise!AG21</f>
        <v>5</v>
      </c>
      <c r="G166" s="389">
        <f ca="1">(Sectorwise!AH21)*10000</f>
        <v>1400.0000000000002</v>
      </c>
      <c r="H166" s="303"/>
    </row>
    <row r="167" spans="1:8" ht="16.5" customHeight="1">
      <c r="A167" s="1600"/>
      <c r="B167" s="533" t="s">
        <v>173</v>
      </c>
      <c r="C167" s="290" t="s">
        <v>174</v>
      </c>
      <c r="D167" s="476">
        <v>425</v>
      </c>
      <c r="E167" s="476">
        <v>80483.12</v>
      </c>
      <c r="F167" s="387">
        <f ca="1">Sectorwise!AI21</f>
        <v>1267</v>
      </c>
      <c r="G167" s="387">
        <f ca="1">(Sectorwise!AJ21)*10000</f>
        <v>641540</v>
      </c>
      <c r="H167" s="303"/>
    </row>
    <row r="168" spans="1:8" ht="16.5" customHeight="1">
      <c r="A168" s="468"/>
      <c r="B168" s="525">
        <v>2</v>
      </c>
      <c r="C168" s="534" t="s">
        <v>175</v>
      </c>
      <c r="D168" s="478">
        <v>27871</v>
      </c>
      <c r="E168" s="478">
        <v>8753943.9699999988</v>
      </c>
      <c r="F168" s="478">
        <f ca="1">F151+F156+F162+F163+F164+F165+F166+F167</f>
        <v>118850</v>
      </c>
      <c r="G168" s="478">
        <f ca="1">G151+G156+G162+G163+G164+G165+G166+G167</f>
        <v>41486442</v>
      </c>
      <c r="H168" s="303"/>
    </row>
    <row r="169" spans="1:8" ht="29.65" customHeight="1">
      <c r="A169" s="469"/>
      <c r="B169" s="525">
        <v>3</v>
      </c>
      <c r="C169" s="535" t="s">
        <v>176</v>
      </c>
      <c r="D169" s="479">
        <v>6093</v>
      </c>
      <c r="E169" s="479">
        <v>841525.54000000015</v>
      </c>
      <c r="F169" s="493">
        <f ca="1">Sectorwise!AM21</f>
        <v>53700</v>
      </c>
      <c r="G169" s="493">
        <f ca="1">(Sectorwise!AN21)*10000</f>
        <v>6026700.0000000009</v>
      </c>
      <c r="H169" s="303"/>
    </row>
    <row r="170" spans="1:8" ht="16.5" customHeight="1">
      <c r="A170" s="1599" t="s">
        <v>177</v>
      </c>
      <c r="B170" s="536">
        <v>4</v>
      </c>
      <c r="C170" s="537" t="s">
        <v>178</v>
      </c>
      <c r="D170" s="480"/>
      <c r="E170" s="481"/>
      <c r="F170" s="482"/>
      <c r="G170" s="480"/>
      <c r="H170" s="303"/>
    </row>
    <row r="171" spans="1:8" ht="16.5" customHeight="1">
      <c r="A171" s="1599"/>
      <c r="B171" s="538" t="s">
        <v>179</v>
      </c>
      <c r="C171" s="539" t="s">
        <v>180</v>
      </c>
      <c r="D171" s="471">
        <v>905</v>
      </c>
      <c r="E171" s="483">
        <v>444078.6</v>
      </c>
      <c r="F171" s="388">
        <f ca="1">Sectorwise!AO21</f>
        <v>37</v>
      </c>
      <c r="G171" s="388">
        <f ca="1">(Sectorwise!AP21)*10000</f>
        <v>4400</v>
      </c>
      <c r="H171" s="303"/>
    </row>
    <row r="172" spans="1:8" ht="16.5" customHeight="1">
      <c r="A172" s="1599"/>
      <c r="B172" s="538" t="s">
        <v>181</v>
      </c>
      <c r="C172" s="539" t="s">
        <v>166</v>
      </c>
      <c r="D172" s="390">
        <v>4</v>
      </c>
      <c r="E172" s="484">
        <v>1451</v>
      </c>
      <c r="F172" s="389">
        <f ca="1">Sectorwise!AQ21</f>
        <v>143</v>
      </c>
      <c r="G172" s="389">
        <f ca="1">(Sectorwise!AR21)*10000</f>
        <v>206399.99999999997</v>
      </c>
      <c r="H172" s="303"/>
    </row>
    <row r="173" spans="1:8" ht="16.5" customHeight="1">
      <c r="A173" s="1599"/>
      <c r="B173" s="538" t="s">
        <v>182</v>
      </c>
      <c r="C173" s="539" t="s">
        <v>168</v>
      </c>
      <c r="D173" s="390">
        <v>594</v>
      </c>
      <c r="E173" s="484">
        <v>236851.41</v>
      </c>
      <c r="F173" s="389">
        <f ca="1">Sectorwise!AS21</f>
        <v>2083</v>
      </c>
      <c r="G173" s="390">
        <f ca="1">(Sectorwise!AT21)*10000</f>
        <v>2969600</v>
      </c>
      <c r="H173" s="303"/>
    </row>
    <row r="174" spans="1:8" ht="16.5" customHeight="1">
      <c r="A174" s="1599"/>
      <c r="B174" s="538" t="s">
        <v>183</v>
      </c>
      <c r="C174" s="539" t="s">
        <v>184</v>
      </c>
      <c r="D174" s="390">
        <v>2631</v>
      </c>
      <c r="E174" s="390">
        <v>456454.91999999993</v>
      </c>
      <c r="F174" s="389">
        <f ca="1">Sectorwise!AU21</f>
        <v>109868</v>
      </c>
      <c r="G174" s="390">
        <f ca="1">(Sectorwise!AV21)*10000</f>
        <v>46721699.999999993</v>
      </c>
      <c r="H174" s="303"/>
    </row>
    <row r="175" spans="1:8" ht="16.5" customHeight="1">
      <c r="A175" s="1599"/>
      <c r="B175" s="540" t="s">
        <v>185</v>
      </c>
      <c r="C175" s="541" t="s">
        <v>174</v>
      </c>
      <c r="D175" s="476">
        <v>1627</v>
      </c>
      <c r="E175" s="485">
        <v>555598.97</v>
      </c>
      <c r="F175" s="387">
        <f ca="1">Sectorwise!AW21</f>
        <v>44928</v>
      </c>
      <c r="G175" s="387">
        <f ca="1">(Sectorwise!AX21)*10000</f>
        <v>44421590.000000007</v>
      </c>
      <c r="H175" s="303"/>
    </row>
    <row r="176" spans="1:8" ht="16.5" customHeight="1">
      <c r="A176" s="1600"/>
      <c r="B176" s="542">
        <v>5</v>
      </c>
      <c r="C176" s="543" t="s">
        <v>186</v>
      </c>
      <c r="D176" s="486">
        <v>5761</v>
      </c>
      <c r="E176" s="486">
        <v>1694434.9</v>
      </c>
      <c r="F176" s="486">
        <f ca="1">F171+F172+F173+F174+F175</f>
        <v>157059</v>
      </c>
      <c r="G176" s="486">
        <f ca="1">G171+G172+G173+G174+G175</f>
        <v>94323690</v>
      </c>
      <c r="H176" s="303"/>
    </row>
    <row r="177" spans="1:8" ht="16.5" customHeight="1">
      <c r="A177" s="468" t="s">
        <v>187</v>
      </c>
      <c r="B177" s="470"/>
      <c r="C177" s="518" t="s">
        <v>188</v>
      </c>
      <c r="D177" s="487">
        <v>33632</v>
      </c>
      <c r="E177" s="487">
        <v>10448378.869999999</v>
      </c>
      <c r="F177" s="487">
        <f ca="1">F168+F176</f>
        <v>275909</v>
      </c>
      <c r="G177" s="487">
        <f ca="1">G168+G176</f>
        <v>135810132</v>
      </c>
      <c r="H177" s="303"/>
    </row>
    <row r="178" spans="1:8" ht="16.5" customHeight="1">
      <c r="A178" s="302"/>
      <c r="B178" s="302"/>
      <c r="C178" s="302"/>
      <c r="D178" s="303"/>
      <c r="E178" s="303"/>
      <c r="F178" s="303"/>
      <c r="G178" s="303"/>
      <c r="H178" s="303"/>
    </row>
    <row r="179" spans="1:8" ht="16.5" customHeight="1">
      <c r="A179" s="302"/>
      <c r="B179" s="302"/>
      <c r="C179" s="302"/>
      <c r="D179" s="303"/>
      <c r="E179" s="303"/>
      <c r="F179" s="293">
        <f ca="1">Sectorwise!BA21</f>
        <v>275909</v>
      </c>
      <c r="G179" s="495">
        <f ca="1">(Sectorwise!BB21)*10000</f>
        <v>135810132</v>
      </c>
      <c r="H179" s="303"/>
    </row>
    <row r="180" spans="1:8" ht="16.5" customHeight="1">
      <c r="A180" s="302"/>
      <c r="B180" s="302"/>
      <c r="C180" s="302"/>
      <c r="D180" s="303"/>
      <c r="E180" s="303"/>
      <c r="F180" s="494">
        <f ca="1">F179-F177</f>
        <v>0</v>
      </c>
      <c r="G180" s="494">
        <f ca="1">G179-G177</f>
        <v>0</v>
      </c>
      <c r="H180" s="303"/>
    </row>
    <row r="181" spans="1:8" ht="16.5" customHeight="1">
      <c r="A181" s="285" t="s">
        <v>196</v>
      </c>
      <c r="B181" s="302"/>
      <c r="C181" s="302"/>
      <c r="D181" s="303"/>
      <c r="E181" s="303"/>
      <c r="F181" s="494"/>
      <c r="G181" s="494"/>
      <c r="H181" s="303"/>
    </row>
    <row r="182" spans="1:8" ht="42" customHeight="1">
      <c r="A182" s="1601" t="s">
        <v>135</v>
      </c>
      <c r="B182" s="519" t="s">
        <v>136</v>
      </c>
      <c r="C182" s="1601" t="s">
        <v>137</v>
      </c>
      <c r="D182" s="1596" t="s">
        <v>397</v>
      </c>
      <c r="E182" s="1597"/>
      <c r="F182" s="1596" t="s">
        <v>398</v>
      </c>
      <c r="G182" s="1597"/>
      <c r="H182" s="303"/>
    </row>
    <row r="183" spans="1:8" ht="16.5" customHeight="1">
      <c r="A183" s="1602"/>
      <c r="B183" s="520"/>
      <c r="C183" s="1602"/>
      <c r="D183" s="464" t="s">
        <v>138</v>
      </c>
      <c r="E183" s="465" t="s">
        <v>139</v>
      </c>
      <c r="F183" s="286" t="s">
        <v>138</v>
      </c>
      <c r="G183" s="287" t="s">
        <v>139</v>
      </c>
      <c r="H183" s="303"/>
    </row>
    <row r="184" spans="1:8" ht="16.5" customHeight="1">
      <c r="A184" s="1598" t="s">
        <v>140</v>
      </c>
      <c r="B184" s="519">
        <v>1</v>
      </c>
      <c r="C184" s="488" t="s">
        <v>141</v>
      </c>
      <c r="D184" s="489"/>
      <c r="E184" s="490"/>
      <c r="F184" s="489"/>
      <c r="G184" s="490"/>
      <c r="H184" s="303"/>
    </row>
    <row r="185" spans="1:8" ht="16.5" customHeight="1">
      <c r="A185" s="1599"/>
      <c r="B185" s="525" t="s">
        <v>142</v>
      </c>
      <c r="C185" s="526" t="s">
        <v>143</v>
      </c>
      <c r="D185" s="491">
        <v>39399</v>
      </c>
      <c r="E185" s="491">
        <v>9953197.4299999978</v>
      </c>
      <c r="F185" s="491">
        <f>F186+F187+F188</f>
        <v>637685</v>
      </c>
      <c r="G185" s="492">
        <f>G186+G187+G188</f>
        <v>70777800</v>
      </c>
      <c r="H185" s="303"/>
    </row>
    <row r="186" spans="1:8" ht="16.5" customHeight="1">
      <c r="A186" s="1599"/>
      <c r="B186" s="527" t="s">
        <v>144</v>
      </c>
      <c r="C186" s="528" t="s">
        <v>145</v>
      </c>
      <c r="D186" s="471">
        <v>39227</v>
      </c>
      <c r="E186" s="471">
        <v>9104014.0599999987</v>
      </c>
      <c r="F186" s="472">
        <f>Sectorwise!C34</f>
        <v>636453</v>
      </c>
      <c r="G186" s="472">
        <f>(Sectorwise!D34)*10000</f>
        <v>59900399.999999993</v>
      </c>
      <c r="H186" s="303"/>
    </row>
    <row r="187" spans="1:8" ht="16.5" customHeight="1">
      <c r="A187" s="1599"/>
      <c r="B187" s="529" t="s">
        <v>146</v>
      </c>
      <c r="C187" s="530" t="s">
        <v>147</v>
      </c>
      <c r="D187" s="471">
        <v>33</v>
      </c>
      <c r="E187" s="471">
        <v>327216</v>
      </c>
      <c r="F187" s="472">
        <f>Sectorwise!E34</f>
        <v>196</v>
      </c>
      <c r="G187" s="472">
        <f>(Sectorwise!F34)*10000</f>
        <v>7113900</v>
      </c>
      <c r="H187" s="303"/>
    </row>
    <row r="188" spans="1:8" ht="16.5" customHeight="1">
      <c r="A188" s="1599"/>
      <c r="B188" s="529" t="s">
        <v>148</v>
      </c>
      <c r="C188" s="530" t="s">
        <v>149</v>
      </c>
      <c r="D188" s="471">
        <v>139</v>
      </c>
      <c r="E188" s="471">
        <v>521967.37</v>
      </c>
      <c r="F188" s="472">
        <f>Sectorwise!G34</f>
        <v>1036</v>
      </c>
      <c r="G188" s="472">
        <f>(Sectorwise!H34)*10000</f>
        <v>3763500</v>
      </c>
      <c r="H188" s="303"/>
    </row>
    <row r="189" spans="1:8" ht="16.5" customHeight="1">
      <c r="A189" s="1599"/>
      <c r="B189" s="288"/>
      <c r="C189" s="467" t="s">
        <v>150</v>
      </c>
      <c r="D189" s="471">
        <v>34394</v>
      </c>
      <c r="E189" s="471">
        <v>7490088.21</v>
      </c>
      <c r="F189" s="472">
        <f>Sectorwise!K34</f>
        <v>586388</v>
      </c>
      <c r="G189" s="472">
        <f>(Sectorwise!L34)*10000</f>
        <v>49172199.999999993</v>
      </c>
      <c r="H189" s="303"/>
    </row>
    <row r="190" spans="1:8" ht="47.25">
      <c r="A190" s="1599"/>
      <c r="B190" s="529" t="s">
        <v>151</v>
      </c>
      <c r="C190" s="531" t="s">
        <v>152</v>
      </c>
      <c r="D190" s="463">
        <v>34860</v>
      </c>
      <c r="E190" s="463">
        <v>9895615.9100000001</v>
      </c>
      <c r="F190" s="474">
        <f>F191+F192+F193+F194+F195</f>
        <v>291777</v>
      </c>
      <c r="G190" s="474">
        <f>G191+G192+G193+G194+G195</f>
        <v>121653200.00000001</v>
      </c>
      <c r="H190" s="303"/>
    </row>
    <row r="191" spans="1:8" ht="15.75">
      <c r="A191" s="1599"/>
      <c r="B191" s="529" t="s">
        <v>153</v>
      </c>
      <c r="C191" s="530" t="s">
        <v>154</v>
      </c>
      <c r="D191" s="471">
        <v>32435</v>
      </c>
      <c r="E191" s="471">
        <v>6892738.9399999995</v>
      </c>
      <c r="F191" s="388">
        <f>Sectorwise!M34</f>
        <v>263113</v>
      </c>
      <c r="G191" s="388">
        <f>(Sectorwise!N34)*10000</f>
        <v>79692100.000000015</v>
      </c>
      <c r="H191" s="303"/>
    </row>
    <row r="192" spans="1:8" ht="16.5" customHeight="1">
      <c r="A192" s="1599"/>
      <c r="B192" s="529" t="s">
        <v>155</v>
      </c>
      <c r="C192" s="530" t="s">
        <v>156</v>
      </c>
      <c r="D192" s="471">
        <v>1925</v>
      </c>
      <c r="E192" s="471">
        <v>2500739.2499999995</v>
      </c>
      <c r="F192" s="388">
        <f>Sectorwise!O34</f>
        <v>22688</v>
      </c>
      <c r="G192" s="388">
        <f>(Sectorwise!P34)*10000</f>
        <v>34921900</v>
      </c>
      <c r="H192" s="303"/>
    </row>
    <row r="193" spans="1:8" ht="16.5" customHeight="1">
      <c r="A193" s="1599"/>
      <c r="B193" s="529" t="s">
        <v>157</v>
      </c>
      <c r="C193" s="530" t="s">
        <v>158</v>
      </c>
      <c r="D193" s="471">
        <v>87</v>
      </c>
      <c r="E193" s="471">
        <v>462691.72</v>
      </c>
      <c r="F193" s="388">
        <f>Sectorwise!Q34</f>
        <v>871</v>
      </c>
      <c r="G193" s="388">
        <f>(Sectorwise!R34)*10000</f>
        <v>6003799.9999999991</v>
      </c>
      <c r="H193" s="303"/>
    </row>
    <row r="194" spans="1:8" ht="16.5" customHeight="1">
      <c r="A194" s="1599"/>
      <c r="B194" s="529" t="s">
        <v>159</v>
      </c>
      <c r="C194" s="530" t="s">
        <v>160</v>
      </c>
      <c r="D194" s="471">
        <v>413</v>
      </c>
      <c r="E194" s="471">
        <v>39446</v>
      </c>
      <c r="F194" s="388">
        <f>Sectorwise!S34</f>
        <v>5105</v>
      </c>
      <c r="G194" s="388">
        <f>(Sectorwise!T34)*10000</f>
        <v>1035400.0000000001</v>
      </c>
      <c r="H194" s="303"/>
    </row>
    <row r="195" spans="1:8" ht="16.5" customHeight="1">
      <c r="A195" s="1599"/>
      <c r="B195" s="529" t="s">
        <v>161</v>
      </c>
      <c r="C195" s="530" t="s">
        <v>162</v>
      </c>
      <c r="D195" s="471">
        <v>0</v>
      </c>
      <c r="E195" s="471">
        <v>0</v>
      </c>
      <c r="F195" s="388">
        <f>Sectorwise!U34</f>
        <v>0</v>
      </c>
      <c r="G195" s="388">
        <f>(Sectorwise!V34)*10000</f>
        <v>0</v>
      </c>
      <c r="H195" s="303"/>
    </row>
    <row r="196" spans="1:8" ht="16.5" customHeight="1">
      <c r="A196" s="1599"/>
      <c r="B196" s="529" t="s">
        <v>163</v>
      </c>
      <c r="C196" s="289" t="s">
        <v>164</v>
      </c>
      <c r="D196" s="471">
        <v>6</v>
      </c>
      <c r="E196" s="471">
        <v>128453</v>
      </c>
      <c r="F196" s="388">
        <f>Sectorwise!Y34</f>
        <v>119</v>
      </c>
      <c r="G196" s="388">
        <f>(Sectorwise!Z34)*10000</f>
        <v>643900</v>
      </c>
      <c r="H196" s="303"/>
    </row>
    <row r="197" spans="1:8" ht="16.5" customHeight="1">
      <c r="A197" s="1599"/>
      <c r="B197" s="529" t="s">
        <v>165</v>
      </c>
      <c r="C197" s="291" t="s">
        <v>166</v>
      </c>
      <c r="D197" s="390">
        <v>396</v>
      </c>
      <c r="E197" s="390">
        <v>57616</v>
      </c>
      <c r="F197" s="389">
        <f>Sectorwise!AA34</f>
        <v>10191</v>
      </c>
      <c r="G197" s="389">
        <f>(Sectorwise!AB34)*10000</f>
        <v>2646099.9999999995</v>
      </c>
      <c r="H197" s="303"/>
    </row>
    <row r="198" spans="1:8" ht="16.5" customHeight="1">
      <c r="A198" s="1599"/>
      <c r="B198" s="529" t="s">
        <v>167</v>
      </c>
      <c r="C198" s="291" t="s">
        <v>168</v>
      </c>
      <c r="D198" s="390">
        <v>2420</v>
      </c>
      <c r="E198" s="390">
        <v>958916.17</v>
      </c>
      <c r="F198" s="389">
        <f>Sectorwise!AC34</f>
        <v>34267</v>
      </c>
      <c r="G198" s="389">
        <f>(Sectorwise!AD34)*10000</f>
        <v>27546199.999999993</v>
      </c>
      <c r="H198" s="303"/>
    </row>
    <row r="199" spans="1:8" ht="16.5" customHeight="1">
      <c r="A199" s="1599"/>
      <c r="B199" s="529" t="s">
        <v>169</v>
      </c>
      <c r="C199" s="290" t="s">
        <v>170</v>
      </c>
      <c r="D199" s="390">
        <v>3</v>
      </c>
      <c r="E199" s="390">
        <v>4004</v>
      </c>
      <c r="F199" s="389">
        <f>Sectorwise!AE34</f>
        <v>12</v>
      </c>
      <c r="G199" s="389">
        <f>(Sectorwise!AF34)*10000</f>
        <v>58500</v>
      </c>
      <c r="H199" s="303"/>
    </row>
    <row r="200" spans="1:8" ht="16.5" customHeight="1">
      <c r="A200" s="1599"/>
      <c r="B200" s="529" t="s">
        <v>171</v>
      </c>
      <c r="C200" s="290" t="s">
        <v>172</v>
      </c>
      <c r="D200" s="390">
        <v>45</v>
      </c>
      <c r="E200" s="390">
        <v>2655</v>
      </c>
      <c r="F200" s="389">
        <f>Sectorwise!AG34</f>
        <v>10378</v>
      </c>
      <c r="G200" s="389">
        <f>(Sectorwise!AH34)*10000</f>
        <v>242100</v>
      </c>
      <c r="H200" s="297"/>
    </row>
    <row r="201" spans="1:8" ht="16.5" customHeight="1">
      <c r="A201" s="1600"/>
      <c r="B201" s="533" t="s">
        <v>173</v>
      </c>
      <c r="C201" s="290" t="s">
        <v>174</v>
      </c>
      <c r="D201" s="476">
        <v>1215</v>
      </c>
      <c r="E201" s="476">
        <v>403952</v>
      </c>
      <c r="F201" s="387">
        <f>Sectorwise!AI34</f>
        <v>44889</v>
      </c>
      <c r="G201" s="387">
        <f>(Sectorwise!AJ34)*10000</f>
        <v>4953400</v>
      </c>
      <c r="H201" s="297"/>
    </row>
    <row r="202" spans="1:8" ht="16.5" customHeight="1">
      <c r="A202" s="468"/>
      <c r="B202" s="525">
        <v>2</v>
      </c>
      <c r="C202" s="534" t="s">
        <v>175</v>
      </c>
      <c r="D202" s="478">
        <v>78344</v>
      </c>
      <c r="E202" s="478">
        <v>21404409.509999998</v>
      </c>
      <c r="F202" s="478">
        <f>F185+F190+F196+F197+F198+F199+F200+F201</f>
        <v>1029318</v>
      </c>
      <c r="G202" s="478">
        <f>G185+G190+G196+G197+G198+G199+G200+G201</f>
        <v>228521200</v>
      </c>
      <c r="H202" s="544"/>
    </row>
    <row r="203" spans="1:8" ht="27" customHeight="1">
      <c r="A203" s="469"/>
      <c r="B203" s="525">
        <v>3</v>
      </c>
      <c r="C203" s="535" t="s">
        <v>176</v>
      </c>
      <c r="D203" s="479">
        <v>38373</v>
      </c>
      <c r="E203" s="479">
        <v>7375172.4500000002</v>
      </c>
      <c r="F203" s="493">
        <f>Sectorwise!AM34</f>
        <v>702658</v>
      </c>
      <c r="G203" s="493">
        <f>(Sectorwise!AN34)*10000</f>
        <v>56083200</v>
      </c>
      <c r="H203" s="544"/>
    </row>
    <row r="204" spans="1:8" ht="16.5" customHeight="1">
      <c r="A204" s="1599" t="s">
        <v>177</v>
      </c>
      <c r="B204" s="536">
        <v>4</v>
      </c>
      <c r="C204" s="537" t="s">
        <v>178</v>
      </c>
      <c r="D204" s="480"/>
      <c r="E204" s="481"/>
      <c r="F204" s="482"/>
      <c r="G204" s="480"/>
      <c r="H204" s="544"/>
    </row>
    <row r="205" spans="1:8" ht="16.5" customHeight="1">
      <c r="A205" s="1599"/>
      <c r="B205" s="538" t="s">
        <v>179</v>
      </c>
      <c r="C205" s="539" t="s">
        <v>180</v>
      </c>
      <c r="D205" s="471">
        <v>2</v>
      </c>
      <c r="E205" s="483">
        <v>200000</v>
      </c>
      <c r="F205" s="388">
        <f>Sectorwise!AO34</f>
        <v>46</v>
      </c>
      <c r="G205" s="388">
        <f>(Sectorwise!AP34)*10000</f>
        <v>2149500</v>
      </c>
      <c r="H205" s="544"/>
    </row>
    <row r="206" spans="1:8" ht="16.5" customHeight="1">
      <c r="A206" s="1599"/>
      <c r="B206" s="538" t="s">
        <v>181</v>
      </c>
      <c r="C206" s="539" t="s">
        <v>166</v>
      </c>
      <c r="D206" s="390">
        <v>38</v>
      </c>
      <c r="E206" s="484">
        <v>23781</v>
      </c>
      <c r="F206" s="389">
        <f>Sectorwise!AQ34</f>
        <v>581</v>
      </c>
      <c r="G206" s="389">
        <f>(Sectorwise!AR34)*10000</f>
        <v>910500</v>
      </c>
      <c r="H206" s="544"/>
    </row>
    <row r="207" spans="1:8" ht="16.5" customHeight="1">
      <c r="A207" s="1599"/>
      <c r="B207" s="538" t="s">
        <v>182</v>
      </c>
      <c r="C207" s="539" t="s">
        <v>168</v>
      </c>
      <c r="D207" s="390">
        <v>1213</v>
      </c>
      <c r="E207" s="484">
        <v>863577</v>
      </c>
      <c r="F207" s="389">
        <f>Sectorwise!AS34</f>
        <v>21256</v>
      </c>
      <c r="G207" s="390">
        <f>(Sectorwise!AT34)*10000</f>
        <v>22689000</v>
      </c>
      <c r="H207" s="544"/>
    </row>
    <row r="208" spans="1:8" ht="16.5" customHeight="1">
      <c r="A208" s="1599"/>
      <c r="B208" s="538" t="s">
        <v>183</v>
      </c>
      <c r="C208" s="539" t="s">
        <v>184</v>
      </c>
      <c r="D208" s="390">
        <v>67534</v>
      </c>
      <c r="E208" s="390">
        <v>9881393.8900000006</v>
      </c>
      <c r="F208" s="389">
        <f>Sectorwise!AU34</f>
        <v>889977</v>
      </c>
      <c r="G208" s="390">
        <f>(Sectorwise!AV34)*10000</f>
        <v>141099400</v>
      </c>
      <c r="H208" s="544"/>
    </row>
    <row r="209" spans="1:8" ht="16.5" customHeight="1">
      <c r="A209" s="1599"/>
      <c r="B209" s="540" t="s">
        <v>185</v>
      </c>
      <c r="C209" s="541" t="s">
        <v>174</v>
      </c>
      <c r="D209" s="476">
        <v>14900</v>
      </c>
      <c r="E209" s="485">
        <v>5111343.9800000004</v>
      </c>
      <c r="F209" s="387">
        <f>Sectorwise!AW34</f>
        <v>165870</v>
      </c>
      <c r="G209" s="387">
        <f>(Sectorwise!AX34)*10000</f>
        <v>84799200.000000015</v>
      </c>
      <c r="H209" s="544"/>
    </row>
    <row r="210" spans="1:8" ht="16.5" customHeight="1">
      <c r="A210" s="1600"/>
      <c r="B210" s="542">
        <v>5</v>
      </c>
      <c r="C210" s="543" t="s">
        <v>186</v>
      </c>
      <c r="D210" s="486">
        <v>83687</v>
      </c>
      <c r="E210" s="486">
        <v>16080095.870000001</v>
      </c>
      <c r="F210" s="486">
        <f>F205+F206+F207+F208+F209</f>
        <v>1077730</v>
      </c>
      <c r="G210" s="486">
        <f>G205+G206+G207+G208+G209</f>
        <v>251647600</v>
      </c>
      <c r="H210" s="544"/>
    </row>
    <row r="211" spans="1:8" ht="16.5" customHeight="1">
      <c r="A211" s="468" t="s">
        <v>187</v>
      </c>
      <c r="B211" s="470"/>
      <c r="C211" s="518" t="s">
        <v>188</v>
      </c>
      <c r="D211" s="487">
        <v>162031</v>
      </c>
      <c r="E211" s="487">
        <v>37484505.379999995</v>
      </c>
      <c r="F211" s="487">
        <f>F202+F210</f>
        <v>2107048</v>
      </c>
      <c r="G211" s="487">
        <f>G202+G210</f>
        <v>480168800</v>
      </c>
      <c r="H211" s="544"/>
    </row>
    <row r="212" spans="1:8" ht="16.5" customHeight="1">
      <c r="A212" s="302"/>
      <c r="B212" s="302"/>
      <c r="C212" s="302"/>
      <c r="D212" s="303"/>
      <c r="E212" s="303"/>
      <c r="F212" s="303"/>
      <c r="G212" s="303"/>
      <c r="H212" s="544"/>
    </row>
    <row r="213" spans="1:8" ht="16.5" customHeight="1">
      <c r="A213" s="302"/>
      <c r="B213" s="302"/>
      <c r="C213" s="302"/>
      <c r="D213" s="303"/>
      <c r="E213" s="303"/>
      <c r="F213" s="293">
        <f>Sectorwise!BA34</f>
        <v>2107048</v>
      </c>
      <c r="G213" s="495">
        <f>(Sectorwise!BB34)*10000</f>
        <v>480168800.00000012</v>
      </c>
      <c r="H213" s="545"/>
    </row>
    <row r="214" spans="1:8" ht="16.5" customHeight="1">
      <c r="A214" s="285"/>
      <c r="B214" s="302"/>
      <c r="C214" s="302"/>
      <c r="D214" s="303"/>
      <c r="E214" s="303"/>
      <c r="F214" s="494">
        <f>F213-F211</f>
        <v>0</v>
      </c>
      <c r="G214" s="494">
        <f>G213-G211</f>
        <v>0</v>
      </c>
      <c r="H214" s="546"/>
    </row>
    <row r="215" spans="1:8" ht="16.5" customHeight="1">
      <c r="A215" s="285" t="s">
        <v>197</v>
      </c>
      <c r="B215" s="302"/>
      <c r="C215" s="302"/>
      <c r="D215" s="303"/>
      <c r="E215" s="303"/>
      <c r="F215" s="494"/>
      <c r="G215" s="494"/>
      <c r="H215" s="546"/>
    </row>
    <row r="216" spans="1:8" ht="51" customHeight="1">
      <c r="A216" s="1601" t="s">
        <v>135</v>
      </c>
      <c r="B216" s="519" t="s">
        <v>136</v>
      </c>
      <c r="C216" s="1601" t="s">
        <v>137</v>
      </c>
      <c r="D216" s="1596" t="s">
        <v>397</v>
      </c>
      <c r="E216" s="1597"/>
      <c r="F216" s="1596" t="s">
        <v>398</v>
      </c>
      <c r="G216" s="1597"/>
      <c r="H216" s="546"/>
    </row>
    <row r="217" spans="1:8" ht="16.5" customHeight="1">
      <c r="A217" s="1602"/>
      <c r="B217" s="520"/>
      <c r="C217" s="1602"/>
      <c r="D217" s="464" t="s">
        <v>138</v>
      </c>
      <c r="E217" s="465" t="s">
        <v>139</v>
      </c>
      <c r="F217" s="286" t="s">
        <v>138</v>
      </c>
      <c r="G217" s="287" t="s">
        <v>139</v>
      </c>
      <c r="H217" s="546"/>
    </row>
    <row r="218" spans="1:8" ht="16.5" customHeight="1">
      <c r="A218" s="1598" t="s">
        <v>140</v>
      </c>
      <c r="B218" s="519">
        <v>1</v>
      </c>
      <c r="C218" s="488" t="s">
        <v>141</v>
      </c>
      <c r="D218" s="489"/>
      <c r="E218" s="490"/>
      <c r="F218" s="489"/>
      <c r="G218" s="490"/>
      <c r="H218" s="546"/>
    </row>
    <row r="219" spans="1:8" ht="16.5" customHeight="1">
      <c r="A219" s="1599"/>
      <c r="B219" s="525" t="s">
        <v>142</v>
      </c>
      <c r="C219" s="526" t="s">
        <v>143</v>
      </c>
      <c r="D219" s="491">
        <v>2831</v>
      </c>
      <c r="E219" s="491">
        <v>388105.22</v>
      </c>
      <c r="F219" s="491">
        <f>F220+F221+F222</f>
        <v>108173</v>
      </c>
      <c r="G219" s="492">
        <f>G220+G221+G222</f>
        <v>8923500</v>
      </c>
      <c r="H219" s="546"/>
    </row>
    <row r="220" spans="1:8" ht="16.5" customHeight="1">
      <c r="A220" s="1599"/>
      <c r="B220" s="527" t="s">
        <v>144</v>
      </c>
      <c r="C220" s="528" t="s">
        <v>145</v>
      </c>
      <c r="D220" s="471">
        <v>2831</v>
      </c>
      <c r="E220" s="471">
        <v>388105.22</v>
      </c>
      <c r="F220" s="472">
        <f>Sectorwise!C38</f>
        <v>108173</v>
      </c>
      <c r="G220" s="472">
        <f>(Sectorwise!D38)*10000</f>
        <v>8923500</v>
      </c>
      <c r="H220" s="546"/>
    </row>
    <row r="221" spans="1:8" ht="16.5" customHeight="1">
      <c r="A221" s="1599"/>
      <c r="B221" s="529" t="s">
        <v>146</v>
      </c>
      <c r="C221" s="530" t="s">
        <v>147</v>
      </c>
      <c r="D221" s="471">
        <v>0</v>
      </c>
      <c r="E221" s="471">
        <v>0</v>
      </c>
      <c r="F221" s="472">
        <f>Sectorwise!E38</f>
        <v>0</v>
      </c>
      <c r="G221" s="472">
        <f>(Sectorwise!F38)*10000</f>
        <v>0</v>
      </c>
      <c r="H221" s="546"/>
    </row>
    <row r="222" spans="1:8" ht="16.5" customHeight="1">
      <c r="A222" s="1599"/>
      <c r="B222" s="529" t="s">
        <v>148</v>
      </c>
      <c r="C222" s="530" t="s">
        <v>149</v>
      </c>
      <c r="D222" s="471">
        <v>0</v>
      </c>
      <c r="E222" s="471">
        <v>0</v>
      </c>
      <c r="F222" s="472">
        <f>Sectorwise!G38</f>
        <v>0</v>
      </c>
      <c r="G222" s="472">
        <f>(Sectorwise!H38)*10000</f>
        <v>0</v>
      </c>
      <c r="H222" s="546"/>
    </row>
    <row r="223" spans="1:8" ht="16.5" customHeight="1">
      <c r="A223" s="1599"/>
      <c r="B223" s="288"/>
      <c r="C223" s="467" t="s">
        <v>150</v>
      </c>
      <c r="D223" s="471">
        <v>2642</v>
      </c>
      <c r="E223" s="471">
        <v>368100.38999999996</v>
      </c>
      <c r="F223" s="472">
        <f>Sectorwise!K38</f>
        <v>89997</v>
      </c>
      <c r="G223" s="472">
        <f>(Sectorwise!L38)*10000</f>
        <v>7761200</v>
      </c>
      <c r="H223" s="546"/>
    </row>
    <row r="224" spans="1:8" ht="28.9" customHeight="1">
      <c r="A224" s="1599"/>
      <c r="B224" s="529" t="s">
        <v>151</v>
      </c>
      <c r="C224" s="531" t="s">
        <v>152</v>
      </c>
      <c r="D224" s="463">
        <v>8581</v>
      </c>
      <c r="E224" s="463">
        <v>541931.41</v>
      </c>
      <c r="F224" s="474">
        <f>F225+F226+F227+F228+F229</f>
        <v>45703</v>
      </c>
      <c r="G224" s="474">
        <f>G225+G226+G227+G228+G229</f>
        <v>10450400</v>
      </c>
      <c r="H224" s="546"/>
    </row>
    <row r="225" spans="1:8" ht="16.5" customHeight="1">
      <c r="A225" s="1599"/>
      <c r="B225" s="529" t="s">
        <v>153</v>
      </c>
      <c r="C225" s="530" t="s">
        <v>154</v>
      </c>
      <c r="D225" s="471">
        <v>8574</v>
      </c>
      <c r="E225" s="471">
        <v>540707.41</v>
      </c>
      <c r="F225" s="471">
        <f>Sectorwise!M38</f>
        <v>45635</v>
      </c>
      <c r="G225" s="388">
        <f>(Sectorwise!N38)*10000</f>
        <v>10436600</v>
      </c>
      <c r="H225" s="546"/>
    </row>
    <row r="226" spans="1:8" ht="16.5" customHeight="1">
      <c r="A226" s="1599"/>
      <c r="B226" s="529" t="s">
        <v>155</v>
      </c>
      <c r="C226" s="530" t="s">
        <v>156</v>
      </c>
      <c r="D226" s="471">
        <v>0</v>
      </c>
      <c r="E226" s="471">
        <v>0</v>
      </c>
      <c r="F226" s="471">
        <f>Sectorwise!O38</f>
        <v>0</v>
      </c>
      <c r="G226" s="388">
        <f>(Sectorwise!P38)*10000</f>
        <v>0</v>
      </c>
      <c r="H226" s="546"/>
    </row>
    <row r="227" spans="1:8" ht="16.5" customHeight="1">
      <c r="A227" s="1599"/>
      <c r="B227" s="529" t="s">
        <v>157</v>
      </c>
      <c r="C227" s="530" t="s">
        <v>158</v>
      </c>
      <c r="D227" s="471">
        <v>0</v>
      </c>
      <c r="E227" s="471">
        <v>0</v>
      </c>
      <c r="F227" s="471">
        <f>Sectorwise!Q38</f>
        <v>0</v>
      </c>
      <c r="G227" s="388">
        <f>(Sectorwise!R38)*10000</f>
        <v>0</v>
      </c>
      <c r="H227" s="546"/>
    </row>
    <row r="228" spans="1:8" ht="16.5" customHeight="1">
      <c r="A228" s="1599"/>
      <c r="B228" s="529" t="s">
        <v>159</v>
      </c>
      <c r="C228" s="530" t="s">
        <v>160</v>
      </c>
      <c r="D228" s="471">
        <v>7</v>
      </c>
      <c r="E228" s="471">
        <v>1224</v>
      </c>
      <c r="F228" s="471">
        <f>Sectorwise!S38</f>
        <v>68</v>
      </c>
      <c r="G228" s="388">
        <f>(Sectorwise!T38)*10000</f>
        <v>13799.999999999998</v>
      </c>
      <c r="H228" s="546"/>
    </row>
    <row r="229" spans="1:8" ht="16.5" customHeight="1">
      <c r="A229" s="1599"/>
      <c r="B229" s="529" t="s">
        <v>161</v>
      </c>
      <c r="C229" s="530" t="s">
        <v>162</v>
      </c>
      <c r="D229" s="471">
        <v>0</v>
      </c>
      <c r="E229" s="471">
        <v>0</v>
      </c>
      <c r="F229" s="471">
        <f>Sectorwise!U38</f>
        <v>0</v>
      </c>
      <c r="G229" s="388">
        <f>(Sectorwise!V38)*10000</f>
        <v>0</v>
      </c>
      <c r="H229" s="546"/>
    </row>
    <row r="230" spans="1:8" ht="16.5" customHeight="1">
      <c r="A230" s="1599"/>
      <c r="B230" s="529" t="s">
        <v>163</v>
      </c>
      <c r="C230" s="289" t="s">
        <v>164</v>
      </c>
      <c r="D230" s="471">
        <v>0</v>
      </c>
      <c r="E230" s="471">
        <v>0</v>
      </c>
      <c r="F230" s="471">
        <f>Sectorwise!Y38</f>
        <v>0</v>
      </c>
      <c r="G230" s="388">
        <f>(Sectorwise!Z38)*10000</f>
        <v>0</v>
      </c>
      <c r="H230" s="546"/>
    </row>
    <row r="231" spans="1:8" ht="16.5" customHeight="1">
      <c r="A231" s="1599"/>
      <c r="B231" s="529" t="s">
        <v>165</v>
      </c>
      <c r="C231" s="291" t="s">
        <v>166</v>
      </c>
      <c r="D231" s="390">
        <v>1</v>
      </c>
      <c r="E231" s="390">
        <v>50</v>
      </c>
      <c r="F231" s="390">
        <f>Sectorwise!AA38</f>
        <v>452</v>
      </c>
      <c r="G231" s="389">
        <f>(Sectorwise!AB38)*10000</f>
        <v>104800</v>
      </c>
      <c r="H231" s="546"/>
    </row>
    <row r="232" spans="1:8" ht="16.5" customHeight="1">
      <c r="A232" s="1599"/>
      <c r="B232" s="529" t="s">
        <v>167</v>
      </c>
      <c r="C232" s="291" t="s">
        <v>168</v>
      </c>
      <c r="D232" s="390">
        <v>70</v>
      </c>
      <c r="E232" s="390">
        <v>22423.67</v>
      </c>
      <c r="F232" s="390">
        <f>Sectorwise!AC38</f>
        <v>2193</v>
      </c>
      <c r="G232" s="389">
        <f>(Sectorwise!AD38)*10000</f>
        <v>1441799.9999999998</v>
      </c>
      <c r="H232" s="546"/>
    </row>
    <row r="233" spans="1:8" ht="16.5" customHeight="1">
      <c r="A233" s="1599"/>
      <c r="B233" s="529" t="s">
        <v>169</v>
      </c>
      <c r="C233" s="290" t="s">
        <v>170</v>
      </c>
      <c r="D233" s="390">
        <v>1</v>
      </c>
      <c r="E233" s="390">
        <v>1250</v>
      </c>
      <c r="F233" s="390">
        <f>Sectorwise!AE38</f>
        <v>25</v>
      </c>
      <c r="G233" s="389">
        <f>(Sectorwise!AF38)*10000</f>
        <v>30600</v>
      </c>
      <c r="H233" s="546"/>
    </row>
    <row r="234" spans="1:8" ht="16.5" customHeight="1">
      <c r="A234" s="1599"/>
      <c r="B234" s="529" t="s">
        <v>171</v>
      </c>
      <c r="C234" s="290" t="s">
        <v>172</v>
      </c>
      <c r="D234" s="390">
        <v>2</v>
      </c>
      <c r="E234" s="390">
        <v>74</v>
      </c>
      <c r="F234" s="390">
        <f>Sectorwise!AG38</f>
        <v>572</v>
      </c>
      <c r="G234" s="389">
        <f>(Sectorwise!AH38)*10000</f>
        <v>12000</v>
      </c>
      <c r="H234" s="546"/>
    </row>
    <row r="235" spans="1:8" ht="16.5" customHeight="1">
      <c r="A235" s="1600"/>
      <c r="B235" s="533" t="s">
        <v>173</v>
      </c>
      <c r="C235" s="290" t="s">
        <v>174</v>
      </c>
      <c r="D235" s="476">
        <v>9</v>
      </c>
      <c r="E235" s="476">
        <v>1507.38</v>
      </c>
      <c r="F235" s="476">
        <f>Sectorwise!AI38</f>
        <v>2241</v>
      </c>
      <c r="G235" s="387">
        <f>(Sectorwise!AJ38)*10000</f>
        <v>264900</v>
      </c>
      <c r="H235" s="546"/>
    </row>
    <row r="236" spans="1:8" ht="16.5" customHeight="1">
      <c r="A236" s="468"/>
      <c r="B236" s="525">
        <v>2</v>
      </c>
      <c r="C236" s="534" t="s">
        <v>175</v>
      </c>
      <c r="D236" s="478">
        <v>11495</v>
      </c>
      <c r="E236" s="478">
        <v>955341.68</v>
      </c>
      <c r="F236" s="478">
        <f>F219+F224+F230+F231+F232+F233+F234+F235</f>
        <v>159359</v>
      </c>
      <c r="G236" s="478">
        <f>G219+G224+G230+G231+G232+G233+G234+G235</f>
        <v>21228000</v>
      </c>
      <c r="H236" s="546"/>
    </row>
    <row r="237" spans="1:8" ht="25.9" customHeight="1">
      <c r="A237" s="469"/>
      <c r="B237" s="525">
        <v>3</v>
      </c>
      <c r="C237" s="535" t="s">
        <v>176</v>
      </c>
      <c r="D237" s="479">
        <v>972</v>
      </c>
      <c r="E237" s="479">
        <v>200397</v>
      </c>
      <c r="F237" s="493">
        <f>Sectorwise!AM38</f>
        <v>93991</v>
      </c>
      <c r="G237" s="493">
        <f>(Sectorwise!AN38)*10000</f>
        <v>10109200</v>
      </c>
      <c r="H237" s="546"/>
    </row>
    <row r="238" spans="1:8" ht="16.5" customHeight="1">
      <c r="A238" s="1599" t="s">
        <v>177</v>
      </c>
      <c r="B238" s="536">
        <v>4</v>
      </c>
      <c r="C238" s="537" t="s">
        <v>178</v>
      </c>
      <c r="D238" s="480"/>
      <c r="E238" s="481"/>
      <c r="F238" s="482"/>
      <c r="G238" s="480"/>
      <c r="H238" s="546"/>
    </row>
    <row r="239" spans="1:8" ht="16.5" customHeight="1">
      <c r="A239" s="1599"/>
      <c r="B239" s="538" t="s">
        <v>179</v>
      </c>
      <c r="C239" s="539" t="s">
        <v>180</v>
      </c>
      <c r="D239" s="471">
        <v>0</v>
      </c>
      <c r="E239" s="483">
        <v>0</v>
      </c>
      <c r="F239" s="388">
        <f>Sectorwise!AO38</f>
        <v>0</v>
      </c>
      <c r="G239" s="388">
        <f>(Sectorwise!AP38)*10000</f>
        <v>0</v>
      </c>
      <c r="H239" s="546"/>
    </row>
    <row r="240" spans="1:8" ht="16.5" customHeight="1">
      <c r="A240" s="1599"/>
      <c r="B240" s="538" t="s">
        <v>181</v>
      </c>
      <c r="C240" s="539" t="s">
        <v>166</v>
      </c>
      <c r="D240" s="390">
        <v>0</v>
      </c>
      <c r="E240" s="484">
        <v>0</v>
      </c>
      <c r="F240" s="390">
        <f>Sectorwise!AQ38</f>
        <v>0</v>
      </c>
      <c r="G240" s="389">
        <f>(Sectorwise!AR38)*10000</f>
        <v>0</v>
      </c>
      <c r="H240" s="546"/>
    </row>
    <row r="241" spans="1:8" ht="16.5" customHeight="1">
      <c r="A241" s="1599"/>
      <c r="B241" s="538" t="s">
        <v>182</v>
      </c>
      <c r="C241" s="539" t="s">
        <v>168</v>
      </c>
      <c r="D241" s="390">
        <v>7</v>
      </c>
      <c r="E241" s="484">
        <v>8071.33</v>
      </c>
      <c r="F241" s="390">
        <f>Sectorwise!AS38</f>
        <v>101</v>
      </c>
      <c r="G241" s="390">
        <f>(Sectorwise!AT38)*10000</f>
        <v>259400</v>
      </c>
      <c r="H241" s="546"/>
    </row>
    <row r="242" spans="1:8" ht="16.5" customHeight="1">
      <c r="A242" s="1599"/>
      <c r="B242" s="538" t="s">
        <v>183</v>
      </c>
      <c r="C242" s="539" t="s">
        <v>184</v>
      </c>
      <c r="D242" s="390">
        <v>56</v>
      </c>
      <c r="E242" s="390">
        <v>15915.3</v>
      </c>
      <c r="F242" s="390">
        <f>Sectorwise!AU38</f>
        <v>15209</v>
      </c>
      <c r="G242" s="390">
        <f>(Sectorwise!AV38)*10000</f>
        <v>2829585</v>
      </c>
      <c r="H242" s="546"/>
    </row>
    <row r="243" spans="1:8" ht="16.5" customHeight="1">
      <c r="A243" s="1599"/>
      <c r="B243" s="540" t="s">
        <v>185</v>
      </c>
      <c r="C243" s="541" t="s">
        <v>174</v>
      </c>
      <c r="D243" s="476">
        <v>904</v>
      </c>
      <c r="E243" s="485">
        <v>124520.40999999999</v>
      </c>
      <c r="F243" s="476">
        <f>Sectorwise!AW38</f>
        <v>10296</v>
      </c>
      <c r="G243" s="387">
        <f>(Sectorwise!AX38)*10000</f>
        <v>1615989.0000000002</v>
      </c>
      <c r="H243" s="546"/>
    </row>
    <row r="244" spans="1:8" ht="16.5" customHeight="1">
      <c r="A244" s="1600"/>
      <c r="B244" s="542">
        <v>5</v>
      </c>
      <c r="C244" s="543" t="s">
        <v>186</v>
      </c>
      <c r="D244" s="486">
        <v>967</v>
      </c>
      <c r="E244" s="486">
        <v>148507.03999999998</v>
      </c>
      <c r="F244" s="486">
        <f>F239+F240+F241+F242+F243</f>
        <v>25606</v>
      </c>
      <c r="G244" s="486">
        <f>G239+G240+G241+G242+G243</f>
        <v>4704974</v>
      </c>
      <c r="H244" s="546"/>
    </row>
    <row r="245" spans="1:8" ht="16.5" customHeight="1">
      <c r="A245" s="468" t="s">
        <v>187</v>
      </c>
      <c r="B245" s="470"/>
      <c r="C245" s="518" t="s">
        <v>188</v>
      </c>
      <c r="D245" s="487">
        <v>12462</v>
      </c>
      <c r="E245" s="487">
        <v>1103848.72</v>
      </c>
      <c r="F245" s="487">
        <f>F236+F244</f>
        <v>184965</v>
      </c>
      <c r="G245" s="487">
        <f>G236+G244</f>
        <v>25932974</v>
      </c>
      <c r="H245" s="546"/>
    </row>
    <row r="246" spans="1:8" ht="16.5" customHeight="1">
      <c r="A246" s="302"/>
      <c r="B246" s="302"/>
      <c r="C246" s="302"/>
      <c r="D246" s="303"/>
      <c r="E246" s="303"/>
      <c r="F246" s="303"/>
      <c r="G246" s="303"/>
      <c r="H246" s="546"/>
    </row>
    <row r="247" spans="1:8" ht="16.5" customHeight="1">
      <c r="A247" s="302"/>
      <c r="B247" s="302"/>
      <c r="C247" s="302"/>
      <c r="D247" s="293"/>
      <c r="E247" s="495"/>
      <c r="F247" s="293">
        <f>Sectorwise!BA38</f>
        <v>184965</v>
      </c>
      <c r="G247" s="495">
        <f>(Sectorwise!BB38)*10000</f>
        <v>25932974</v>
      </c>
      <c r="H247" s="546"/>
    </row>
    <row r="248" spans="1:8" ht="16.5" customHeight="1">
      <c r="A248" s="285"/>
      <c r="B248" s="302"/>
      <c r="C248" s="302"/>
      <c r="D248" s="494"/>
      <c r="E248" s="494"/>
      <c r="F248" s="494">
        <f>F247-F245</f>
        <v>0</v>
      </c>
      <c r="G248" s="494">
        <f>G247-G245</f>
        <v>0</v>
      </c>
      <c r="H248" s="546"/>
    </row>
  </sheetData>
  <mergeCells count="49">
    <mergeCell ref="I5:J5"/>
    <mergeCell ref="F4:G4"/>
    <mergeCell ref="D4:E4"/>
    <mergeCell ref="A2:G2"/>
    <mergeCell ref="D5:E5"/>
    <mergeCell ref="F5:G5"/>
    <mergeCell ref="A5:A6"/>
    <mergeCell ref="C5:C6"/>
    <mergeCell ref="C3:F3"/>
    <mergeCell ref="F182:G182"/>
    <mergeCell ref="A218:A235"/>
    <mergeCell ref="A238:A244"/>
    <mergeCell ref="A182:A183"/>
    <mergeCell ref="C182:C183"/>
    <mergeCell ref="D182:E182"/>
    <mergeCell ref="A184:A201"/>
    <mergeCell ref="A204:A210"/>
    <mergeCell ref="D41:E41"/>
    <mergeCell ref="F41:G41"/>
    <mergeCell ref="A216:A217"/>
    <mergeCell ref="C216:C217"/>
    <mergeCell ref="D216:E216"/>
    <mergeCell ref="F216:G216"/>
    <mergeCell ref="A43:A60"/>
    <mergeCell ref="A63:A69"/>
    <mergeCell ref="A111:A128"/>
    <mergeCell ref="A131:A137"/>
    <mergeCell ref="D148:E148"/>
    <mergeCell ref="F148:G148"/>
    <mergeCell ref="A109:A110"/>
    <mergeCell ref="C109:C110"/>
    <mergeCell ref="A150:A167"/>
    <mergeCell ref="A170:A176"/>
    <mergeCell ref="A7:A24"/>
    <mergeCell ref="A27:A33"/>
    <mergeCell ref="A41:A42"/>
    <mergeCell ref="C41:C42"/>
    <mergeCell ref="A75:A76"/>
    <mergeCell ref="C75:C76"/>
    <mergeCell ref="D75:E75"/>
    <mergeCell ref="F75:G75"/>
    <mergeCell ref="A77:A94"/>
    <mergeCell ref="A97:A103"/>
    <mergeCell ref="C148:C149"/>
    <mergeCell ref="D109:E109"/>
    <mergeCell ref="F109:G109"/>
    <mergeCell ref="A142:G142"/>
    <mergeCell ref="F147:G147"/>
    <mergeCell ref="A148:A149"/>
  </mergeCells>
  <printOptions horizontalCentered="1"/>
  <pageMargins left="0" right="0" top="0.1" bottom="0" header="0.3" footer="0.3"/>
  <pageSetup paperSize="9" scale="18" orientation="portrait" r:id="rId1"/>
  <rowBreaks count="1" manualBreakCount="1">
    <brk id="199" max="1048575" man="1"/>
  </rowBreaks>
  <colBreaks count="1" manualBreakCount="1">
    <brk id="7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P100"/>
  <sheetViews>
    <sheetView view="pageBreakPreview" zoomScale="91" zoomScaleNormal="91" zoomScaleSheetLayoutView="91" workbookViewId="0">
      <pane xSplit="2" ySplit="6" topLeftCell="AY25" activePane="bottomRight" state="frozen"/>
      <selection pane="topRight" activeCell="C1" sqref="C1"/>
      <selection pane="bottomLeft" activeCell="A7" sqref="A7"/>
      <selection pane="bottomRight" activeCell="BN55" sqref="BN55"/>
    </sheetView>
  </sheetViews>
  <sheetFormatPr defaultColWidth="9.28515625" defaultRowHeight="12.75"/>
  <cols>
    <col min="1" max="1" width="7.7109375" style="870" customWidth="1"/>
    <col min="2" max="2" width="47.28515625" style="870" customWidth="1"/>
    <col min="3" max="3" width="10.7109375" style="870" customWidth="1"/>
    <col min="4" max="4" width="10.7109375" style="932" customWidth="1"/>
    <col min="5" max="5" width="10.7109375" style="933" customWidth="1"/>
    <col min="6" max="7" width="10.7109375" style="870" customWidth="1"/>
    <col min="8" max="8" width="10.7109375" style="932" customWidth="1"/>
    <col min="9" max="11" width="10.7109375" style="870" customWidth="1"/>
    <col min="12" max="12" width="10.7109375" style="932" customWidth="1"/>
    <col min="13" max="13" width="10.7109375" style="870" customWidth="1"/>
    <col min="14" max="14" width="8.140625" style="870" customWidth="1"/>
    <col min="15" max="15" width="10.7109375" style="870" customWidth="1"/>
    <col min="16" max="16" width="10.7109375" style="932" customWidth="1"/>
    <col min="17" max="19" width="10.7109375" style="870" customWidth="1"/>
    <col min="20" max="20" width="10.7109375" style="932" customWidth="1"/>
    <col min="21" max="23" width="10.7109375" style="870" customWidth="1"/>
    <col min="24" max="24" width="10.7109375" style="932" customWidth="1"/>
    <col min="25" max="27" width="10.7109375" style="870" customWidth="1"/>
    <col min="28" max="28" width="10.7109375" style="932" customWidth="1"/>
    <col min="29" max="31" width="10.7109375" style="870" customWidth="1"/>
    <col min="32" max="32" width="10.7109375" style="932" customWidth="1"/>
    <col min="33" max="35" width="10.7109375" style="870" customWidth="1"/>
    <col min="36" max="36" width="10.7109375" style="932" customWidth="1"/>
    <col min="37" max="39" width="10.7109375" style="870" customWidth="1"/>
    <col min="40" max="40" width="10.7109375" style="932" customWidth="1"/>
    <col min="41" max="43" width="10.7109375" style="870" customWidth="1"/>
    <col min="44" max="44" width="10.7109375" style="932" customWidth="1"/>
    <col min="45" max="47" width="10.7109375" style="870" customWidth="1"/>
    <col min="48" max="48" width="10.7109375" style="932" customWidth="1"/>
    <col min="49" max="51" width="10.7109375" style="870" customWidth="1"/>
    <col min="52" max="52" width="10.7109375" style="932" customWidth="1"/>
    <col min="53" max="55" width="10.7109375" style="870" customWidth="1"/>
    <col min="56" max="56" width="10.7109375" style="932" customWidth="1"/>
    <col min="57" max="58" width="10.7109375" style="870" customWidth="1"/>
    <col min="59" max="59" width="10.7109375" style="870" hidden="1" customWidth="1"/>
    <col min="60" max="60" width="10.7109375" style="932" hidden="1" customWidth="1"/>
    <col min="61" max="62" width="10.7109375" style="870" hidden="1" customWidth="1"/>
    <col min="63" max="63" width="10.7109375" style="870" customWidth="1"/>
    <col min="64" max="64" width="10.7109375" style="932" customWidth="1"/>
    <col min="65" max="66" width="10.7109375" style="870" customWidth="1"/>
    <col min="67" max="67" width="8.5703125" style="870" customWidth="1"/>
    <col min="68" max="68" width="20.7109375" style="932" customWidth="1"/>
    <col min="69" max="69" width="20.7109375" style="870" customWidth="1"/>
    <col min="70" max="70" width="11.28515625" style="870" customWidth="1"/>
    <col min="71" max="71" width="23.5703125" style="870" customWidth="1"/>
    <col min="72" max="72" width="10.28515625" style="870" customWidth="1"/>
    <col min="73" max="73" width="8.7109375" style="870" customWidth="1"/>
    <col min="74" max="74" width="10.42578125" style="1167" customWidth="1"/>
    <col min="75" max="75" width="10.28515625" style="870" customWidth="1"/>
    <col min="76" max="76" width="8.28515625" style="870" customWidth="1"/>
    <col min="77" max="77" width="10.140625" style="870" customWidth="1"/>
    <col min="78" max="78" width="8.7109375" style="870" customWidth="1"/>
    <col min="79" max="79" width="10.28515625" style="870" customWidth="1"/>
    <col min="80" max="80" width="8.5703125" style="870" customWidth="1"/>
    <col min="81" max="81" width="9.42578125" style="870" customWidth="1"/>
    <col min="82" max="85" width="9.28515625" style="870" customWidth="1"/>
    <col min="86" max="86" width="8.7109375" style="870" customWidth="1"/>
    <col min="87" max="87" width="10" style="870" customWidth="1"/>
    <col min="88" max="88" width="8.28515625" style="870" customWidth="1"/>
    <col min="89" max="89" width="10.28515625" style="870" customWidth="1"/>
    <col min="90" max="90" width="9.28515625" style="870" customWidth="1"/>
    <col min="91" max="91" width="9.28515625" style="923" customWidth="1"/>
    <col min="92" max="16384" width="9.28515625" style="923"/>
  </cols>
  <sheetData>
    <row r="1" spans="1:90" ht="17.25" customHeight="1">
      <c r="A1" s="875"/>
      <c r="B1" s="928"/>
      <c r="C1" s="875" t="s">
        <v>0</v>
      </c>
      <c r="D1" s="929"/>
      <c r="E1" s="930"/>
      <c r="F1" s="928"/>
      <c r="G1" s="928"/>
      <c r="H1" s="931"/>
      <c r="I1" s="883"/>
      <c r="J1" s="928"/>
      <c r="K1" s="928"/>
      <c r="L1" s="931"/>
      <c r="M1" s="928"/>
      <c r="N1" s="928"/>
      <c r="O1" s="875" t="s">
        <v>198</v>
      </c>
      <c r="P1" s="929"/>
      <c r="Q1" s="928"/>
      <c r="R1" s="928"/>
      <c r="S1" s="928"/>
      <c r="T1" s="931"/>
      <c r="U1" s="928"/>
      <c r="V1" s="928"/>
      <c r="W1" s="928"/>
      <c r="X1" s="931"/>
      <c r="Y1" s="928"/>
      <c r="Z1" s="928"/>
      <c r="AA1" s="928"/>
      <c r="AB1" s="931"/>
      <c r="AC1" s="928"/>
      <c r="AD1" s="928"/>
      <c r="AE1" s="928"/>
      <c r="AF1" s="931"/>
      <c r="AG1" s="928"/>
      <c r="AH1" s="928"/>
      <c r="AI1" s="928"/>
      <c r="AJ1" s="931"/>
      <c r="AK1" s="928"/>
      <c r="AL1" s="928"/>
      <c r="AM1" s="875" t="s">
        <v>198</v>
      </c>
      <c r="AN1" s="929"/>
      <c r="AO1" s="928"/>
      <c r="AP1" s="928"/>
      <c r="AQ1" s="928"/>
      <c r="AR1" s="931"/>
      <c r="AS1" s="928"/>
      <c r="AT1" s="928"/>
      <c r="AU1" s="928"/>
      <c r="AV1" s="931"/>
      <c r="AW1" s="928"/>
      <c r="AX1" s="928"/>
      <c r="AY1" s="928"/>
      <c r="AZ1" s="931"/>
      <c r="BA1" s="928"/>
      <c r="BB1" s="928"/>
      <c r="BC1" s="928"/>
      <c r="BD1" s="931"/>
      <c r="BE1" s="928"/>
      <c r="BF1" s="928"/>
      <c r="BG1" s="928"/>
      <c r="BH1" s="931"/>
      <c r="BI1" s="928"/>
      <c r="BJ1" s="928"/>
      <c r="BK1" s="928"/>
      <c r="BL1" s="931"/>
      <c r="BM1" s="928"/>
      <c r="BN1" s="928"/>
      <c r="BQ1" s="933"/>
      <c r="BR1" s="933"/>
      <c r="BS1" s="933"/>
      <c r="BT1" s="875" t="s">
        <v>199</v>
      </c>
      <c r="BU1" s="928"/>
      <c r="BV1" s="928"/>
      <c r="BW1" s="928"/>
      <c r="BX1" s="928"/>
      <c r="BY1" s="934"/>
      <c r="BZ1" s="934"/>
    </row>
    <row r="2" spans="1:90" ht="18.75" customHeight="1" thickBot="1">
      <c r="A2" s="935"/>
      <c r="B2" s="936"/>
      <c r="C2" s="937" t="s">
        <v>141</v>
      </c>
      <c r="D2" s="938"/>
      <c r="E2" s="930"/>
      <c r="F2" s="928"/>
      <c r="G2" s="928"/>
      <c r="H2" s="931"/>
      <c r="I2" s="928"/>
      <c r="J2" s="928"/>
      <c r="K2" s="928"/>
      <c r="L2" s="931"/>
      <c r="M2" s="928"/>
      <c r="N2" s="928" t="s">
        <v>0</v>
      </c>
      <c r="O2" s="937" t="s">
        <v>141</v>
      </c>
      <c r="P2" s="938"/>
      <c r="Q2" s="928"/>
      <c r="R2" s="928"/>
      <c r="S2" s="928"/>
      <c r="T2" s="931"/>
      <c r="U2" s="928"/>
      <c r="V2" s="928"/>
      <c r="W2" s="928"/>
      <c r="X2" s="931"/>
      <c r="Y2" s="928"/>
      <c r="Z2" s="928"/>
      <c r="AA2" s="928"/>
      <c r="AB2" s="931"/>
      <c r="AC2" s="928"/>
      <c r="AD2" s="928"/>
      <c r="AE2" s="928"/>
      <c r="AF2" s="931"/>
      <c r="AG2" s="928"/>
      <c r="AH2" s="928"/>
      <c r="AI2" s="939" t="s">
        <v>200</v>
      </c>
      <c r="AJ2" s="940"/>
      <c r="AK2" s="928"/>
      <c r="AL2" s="928"/>
      <c r="AM2" s="937" t="s">
        <v>178</v>
      </c>
      <c r="AN2" s="938"/>
      <c r="AO2" s="928"/>
      <c r="AP2" s="928"/>
      <c r="AQ2" s="928"/>
      <c r="AR2" s="931"/>
      <c r="AS2" s="928"/>
      <c r="AT2" s="928"/>
      <c r="AU2" s="928"/>
      <c r="AV2" s="931"/>
      <c r="AW2" s="928"/>
      <c r="AX2" s="928"/>
      <c r="AY2" s="928"/>
      <c r="AZ2" s="931"/>
      <c r="BA2" s="928"/>
      <c r="BB2" s="928"/>
      <c r="BC2" s="928"/>
      <c r="BD2" s="931"/>
      <c r="BE2" s="928"/>
      <c r="BF2" s="928"/>
      <c r="BG2" s="939" t="s">
        <v>200</v>
      </c>
      <c r="BH2" s="940"/>
      <c r="BI2" s="928"/>
      <c r="BJ2" s="928"/>
      <c r="BK2" s="928"/>
      <c r="BL2" s="931"/>
      <c r="BM2" s="928"/>
      <c r="BN2" s="928"/>
      <c r="BT2" s="941" t="s">
        <v>201</v>
      </c>
      <c r="BU2" s="928"/>
      <c r="BV2" s="942"/>
      <c r="BW2" s="928"/>
      <c r="BX2" s="928"/>
      <c r="BY2" s="934"/>
      <c r="BZ2" s="934"/>
      <c r="CI2" s="939" t="s">
        <v>200</v>
      </c>
    </row>
    <row r="3" spans="1:90" s="955" customFormat="1" ht="13.5" hidden="1">
      <c r="A3" s="1631" t="s">
        <v>136</v>
      </c>
      <c r="B3" s="1631" t="s">
        <v>2</v>
      </c>
      <c r="C3" s="1634" t="s">
        <v>202</v>
      </c>
      <c r="D3" s="1623"/>
      <c r="E3" s="1623"/>
      <c r="F3" s="1623"/>
      <c r="G3" s="1623"/>
      <c r="H3" s="1623"/>
      <c r="I3" s="1623"/>
      <c r="J3" s="1623"/>
      <c r="K3" s="1623"/>
      <c r="L3" s="1623"/>
      <c r="M3" s="1623"/>
      <c r="N3" s="1623"/>
      <c r="O3" s="1623"/>
      <c r="P3" s="1623"/>
      <c r="Q3" s="1623"/>
      <c r="R3" s="1623"/>
      <c r="S3" s="1624"/>
      <c r="T3" s="943"/>
      <c r="U3" s="1634" t="s">
        <v>202</v>
      </c>
      <c r="V3" s="1623"/>
      <c r="W3" s="1623"/>
      <c r="X3" s="1623"/>
      <c r="Y3" s="1623"/>
      <c r="Z3" s="1623"/>
      <c r="AA3" s="1623"/>
      <c r="AB3" s="1623"/>
      <c r="AC3" s="1623"/>
      <c r="AD3" s="1623"/>
      <c r="AE3" s="1623"/>
      <c r="AF3" s="1623"/>
      <c r="AG3" s="1623"/>
      <c r="AH3" s="1623"/>
      <c r="AI3" s="1623"/>
      <c r="AJ3" s="1623"/>
      <c r="AK3" s="1623"/>
      <c r="AL3" s="1624"/>
      <c r="AM3" s="1625" t="s">
        <v>203</v>
      </c>
      <c r="AN3" s="1626"/>
      <c r="AO3" s="1626"/>
      <c r="AP3" s="1626"/>
      <c r="AQ3" s="1626"/>
      <c r="AR3" s="1626"/>
      <c r="AS3" s="1626"/>
      <c r="AT3" s="1626"/>
      <c r="AU3" s="1626"/>
      <c r="AV3" s="1626"/>
      <c r="AW3" s="1626"/>
      <c r="AX3" s="1626"/>
      <c r="AY3" s="1626"/>
      <c r="AZ3" s="1626"/>
      <c r="BA3" s="1626"/>
      <c r="BB3" s="1626"/>
      <c r="BC3" s="1626"/>
      <c r="BD3" s="1626"/>
      <c r="BE3" s="1626"/>
      <c r="BF3" s="1626"/>
      <c r="BG3" s="1626"/>
      <c r="BH3" s="1626"/>
      <c r="BI3" s="1626"/>
      <c r="BJ3" s="1627"/>
      <c r="BK3" s="944"/>
      <c r="BL3" s="945"/>
      <c r="BM3" s="946"/>
      <c r="BN3" s="947"/>
      <c r="BO3" s="948"/>
      <c r="BP3" s="1628" t="s">
        <v>204</v>
      </c>
      <c r="BQ3" s="949"/>
      <c r="BR3" s="949"/>
      <c r="BS3" s="949"/>
      <c r="BT3" s="950"/>
      <c r="BU3" s="951"/>
      <c r="BV3" s="952"/>
      <c r="BW3" s="950"/>
      <c r="BX3" s="951"/>
      <c r="BY3" s="951"/>
      <c r="BZ3" s="950"/>
      <c r="CA3" s="951"/>
      <c r="CB3" s="951"/>
      <c r="CC3" s="950"/>
      <c r="CD3" s="951"/>
      <c r="CE3" s="951"/>
      <c r="CF3" s="950"/>
      <c r="CG3" s="951"/>
      <c r="CH3" s="951"/>
      <c r="CI3" s="950"/>
      <c r="CJ3" s="951"/>
      <c r="CK3" s="953"/>
      <c r="CL3" s="954"/>
    </row>
    <row r="4" spans="1:90" s="955" customFormat="1" ht="21" customHeight="1" thickBot="1">
      <c r="A4" s="1632"/>
      <c r="B4" s="1632"/>
      <c r="C4" s="1620" t="s">
        <v>205</v>
      </c>
      <c r="D4" s="1621"/>
      <c r="E4" s="1621"/>
      <c r="F4" s="1622"/>
      <c r="G4" s="1617" t="s">
        <v>206</v>
      </c>
      <c r="H4" s="1618"/>
      <c r="I4" s="1618"/>
      <c r="J4" s="1619"/>
      <c r="K4" s="1617" t="s">
        <v>207</v>
      </c>
      <c r="L4" s="1618"/>
      <c r="M4" s="1618"/>
      <c r="N4" s="1619"/>
      <c r="O4" s="1620" t="s">
        <v>208</v>
      </c>
      <c r="P4" s="1621"/>
      <c r="Q4" s="1621"/>
      <c r="R4" s="1622"/>
      <c r="S4" s="1620" t="s">
        <v>209</v>
      </c>
      <c r="T4" s="1621"/>
      <c r="U4" s="1621"/>
      <c r="V4" s="1622"/>
      <c r="W4" s="1620" t="s">
        <v>210</v>
      </c>
      <c r="X4" s="1621"/>
      <c r="Y4" s="1621"/>
      <c r="Z4" s="1622"/>
      <c r="AA4" s="1620" t="s">
        <v>102</v>
      </c>
      <c r="AB4" s="1621"/>
      <c r="AC4" s="1621"/>
      <c r="AD4" s="1622"/>
      <c r="AE4" s="1620" t="s">
        <v>211</v>
      </c>
      <c r="AF4" s="1621"/>
      <c r="AG4" s="1621"/>
      <c r="AH4" s="1622"/>
      <c r="AI4" s="1640" t="s">
        <v>212</v>
      </c>
      <c r="AJ4" s="1641"/>
      <c r="AK4" s="1641"/>
      <c r="AL4" s="1642"/>
      <c r="AM4" s="1643" t="s">
        <v>205</v>
      </c>
      <c r="AN4" s="1644"/>
      <c r="AO4" s="1644"/>
      <c r="AP4" s="1644"/>
      <c r="AQ4" s="1620" t="s">
        <v>208</v>
      </c>
      <c r="AR4" s="1621"/>
      <c r="AS4" s="1621"/>
      <c r="AT4" s="1622"/>
      <c r="AU4" s="1617" t="s">
        <v>209</v>
      </c>
      <c r="AV4" s="1618"/>
      <c r="AW4" s="1618"/>
      <c r="AX4" s="1619"/>
      <c r="AY4" s="1617" t="s">
        <v>213</v>
      </c>
      <c r="AZ4" s="1618"/>
      <c r="BA4" s="1618"/>
      <c r="BB4" s="1619"/>
      <c r="BC4" s="1620" t="s">
        <v>211</v>
      </c>
      <c r="BD4" s="1621"/>
      <c r="BE4" s="1621"/>
      <c r="BF4" s="1622"/>
      <c r="BG4" s="1620" t="s">
        <v>214</v>
      </c>
      <c r="BH4" s="1621"/>
      <c r="BI4" s="1621"/>
      <c r="BJ4" s="1622"/>
      <c r="BK4" s="1617" t="s">
        <v>215</v>
      </c>
      <c r="BL4" s="1618"/>
      <c r="BM4" s="1618"/>
      <c r="BN4" s="1619"/>
      <c r="BO4" s="956"/>
      <c r="BP4" s="1628"/>
      <c r="BQ4" s="949"/>
      <c r="BR4" s="949"/>
      <c r="BS4" s="957" t="s">
        <v>216</v>
      </c>
      <c r="BT4" s="1637" t="s">
        <v>217</v>
      </c>
      <c r="BU4" s="1638"/>
      <c r="BV4" s="1639"/>
      <c r="BW4" s="1614" t="s">
        <v>218</v>
      </c>
      <c r="BX4" s="1615"/>
      <c r="BY4" s="1615"/>
      <c r="BZ4" s="1614" t="s">
        <v>219</v>
      </c>
      <c r="CA4" s="1615"/>
      <c r="CB4" s="1615"/>
      <c r="CC4" s="1614" t="s">
        <v>220</v>
      </c>
      <c r="CD4" s="1615"/>
      <c r="CE4" s="1615"/>
      <c r="CF4" s="1614" t="s">
        <v>221</v>
      </c>
      <c r="CG4" s="1615"/>
      <c r="CH4" s="1615"/>
      <c r="CI4" s="1614" t="s">
        <v>20</v>
      </c>
      <c r="CJ4" s="1615"/>
      <c r="CK4" s="1616"/>
      <c r="CL4" s="954"/>
    </row>
    <row r="5" spans="1:90" s="955" customFormat="1" ht="33" customHeight="1" thickBot="1">
      <c r="A5" s="1633"/>
      <c r="B5" s="1633"/>
      <c r="C5" s="958" t="s">
        <v>116</v>
      </c>
      <c r="D5" s="959" t="s">
        <v>222</v>
      </c>
      <c r="E5" s="960" t="s">
        <v>223</v>
      </c>
      <c r="F5" s="961" t="s">
        <v>224</v>
      </c>
      <c r="G5" s="958" t="s">
        <v>116</v>
      </c>
      <c r="H5" s="959" t="s">
        <v>222</v>
      </c>
      <c r="I5" s="962" t="s">
        <v>223</v>
      </c>
      <c r="J5" s="961" t="s">
        <v>224</v>
      </c>
      <c r="K5" s="958" t="s">
        <v>116</v>
      </c>
      <c r="L5" s="959" t="s">
        <v>222</v>
      </c>
      <c r="M5" s="962" t="s">
        <v>223</v>
      </c>
      <c r="N5" s="961" t="s">
        <v>224</v>
      </c>
      <c r="O5" s="958" t="s">
        <v>116</v>
      </c>
      <c r="P5" s="959" t="s">
        <v>222</v>
      </c>
      <c r="Q5" s="962" t="s">
        <v>223</v>
      </c>
      <c r="R5" s="961" t="s">
        <v>224</v>
      </c>
      <c r="S5" s="958" t="s">
        <v>116</v>
      </c>
      <c r="T5" s="959" t="s">
        <v>222</v>
      </c>
      <c r="U5" s="962" t="s">
        <v>223</v>
      </c>
      <c r="V5" s="961" t="s">
        <v>224</v>
      </c>
      <c r="W5" s="958" t="s">
        <v>116</v>
      </c>
      <c r="X5" s="959" t="s">
        <v>222</v>
      </c>
      <c r="Y5" s="962" t="s">
        <v>223</v>
      </c>
      <c r="Z5" s="961" t="s">
        <v>224</v>
      </c>
      <c r="AA5" s="958" t="s">
        <v>116</v>
      </c>
      <c r="AB5" s="959" t="s">
        <v>222</v>
      </c>
      <c r="AC5" s="962" t="s">
        <v>223</v>
      </c>
      <c r="AD5" s="961" t="s">
        <v>224</v>
      </c>
      <c r="AE5" s="958" t="s">
        <v>116</v>
      </c>
      <c r="AF5" s="959" t="s">
        <v>222</v>
      </c>
      <c r="AG5" s="962" t="s">
        <v>223</v>
      </c>
      <c r="AH5" s="961" t="s">
        <v>224</v>
      </c>
      <c r="AI5" s="958" t="s">
        <v>116</v>
      </c>
      <c r="AJ5" s="959" t="s">
        <v>222</v>
      </c>
      <c r="AK5" s="962" t="s">
        <v>223</v>
      </c>
      <c r="AL5" s="961" t="s">
        <v>224</v>
      </c>
      <c r="AM5" s="958" t="s">
        <v>116</v>
      </c>
      <c r="AN5" s="959" t="s">
        <v>222</v>
      </c>
      <c r="AO5" s="962" t="s">
        <v>223</v>
      </c>
      <c r="AP5" s="961" t="s">
        <v>224</v>
      </c>
      <c r="AQ5" s="958" t="s">
        <v>116</v>
      </c>
      <c r="AR5" s="959" t="s">
        <v>222</v>
      </c>
      <c r="AS5" s="962" t="s">
        <v>223</v>
      </c>
      <c r="AT5" s="961" t="s">
        <v>224</v>
      </c>
      <c r="AU5" s="958" t="s">
        <v>116</v>
      </c>
      <c r="AV5" s="959" t="s">
        <v>222</v>
      </c>
      <c r="AW5" s="962" t="s">
        <v>223</v>
      </c>
      <c r="AX5" s="961" t="s">
        <v>224</v>
      </c>
      <c r="AY5" s="958" t="s">
        <v>116</v>
      </c>
      <c r="AZ5" s="959" t="s">
        <v>222</v>
      </c>
      <c r="BA5" s="962" t="s">
        <v>223</v>
      </c>
      <c r="BB5" s="961" t="s">
        <v>224</v>
      </c>
      <c r="BC5" s="958" t="s">
        <v>116</v>
      </c>
      <c r="BD5" s="959" t="s">
        <v>222</v>
      </c>
      <c r="BE5" s="962" t="s">
        <v>223</v>
      </c>
      <c r="BF5" s="961" t="s">
        <v>224</v>
      </c>
      <c r="BG5" s="958" t="s">
        <v>116</v>
      </c>
      <c r="BH5" s="959" t="s">
        <v>222</v>
      </c>
      <c r="BI5" s="962" t="s">
        <v>223</v>
      </c>
      <c r="BJ5" s="961" t="s">
        <v>224</v>
      </c>
      <c r="BK5" s="958" t="s">
        <v>116</v>
      </c>
      <c r="BL5" s="959" t="s">
        <v>222</v>
      </c>
      <c r="BM5" s="962" t="s">
        <v>223</v>
      </c>
      <c r="BN5" s="961" t="s">
        <v>224</v>
      </c>
      <c r="BO5" s="877"/>
      <c r="BP5" s="1628"/>
      <c r="BQ5" s="949"/>
      <c r="BR5" s="949"/>
      <c r="BS5" s="949"/>
      <c r="BT5" s="963" t="s">
        <v>225</v>
      </c>
      <c r="BU5" s="964" t="s">
        <v>223</v>
      </c>
      <c r="BV5" s="965" t="s">
        <v>224</v>
      </c>
      <c r="BW5" s="966" t="s">
        <v>225</v>
      </c>
      <c r="BX5" s="967" t="s">
        <v>223</v>
      </c>
      <c r="BY5" s="968" t="s">
        <v>224</v>
      </c>
      <c r="BZ5" s="969" t="s">
        <v>225</v>
      </c>
      <c r="CA5" s="964" t="s">
        <v>223</v>
      </c>
      <c r="CB5" s="970" t="s">
        <v>224</v>
      </c>
      <c r="CC5" s="971" t="s">
        <v>225</v>
      </c>
      <c r="CD5" s="963" t="s">
        <v>223</v>
      </c>
      <c r="CE5" s="964" t="s">
        <v>224</v>
      </c>
      <c r="CF5" s="963" t="s">
        <v>225</v>
      </c>
      <c r="CG5" s="964" t="s">
        <v>223</v>
      </c>
      <c r="CH5" s="964" t="s">
        <v>224</v>
      </c>
      <c r="CI5" s="971" t="s">
        <v>225</v>
      </c>
      <c r="CJ5" s="963" t="s">
        <v>223</v>
      </c>
      <c r="CK5" s="970" t="s">
        <v>224</v>
      </c>
      <c r="CL5" s="954"/>
    </row>
    <row r="6" spans="1:90" ht="20.25" customHeight="1" thickBot="1">
      <c r="A6" s="972" t="s">
        <v>123</v>
      </c>
      <c r="B6" s="973" t="s">
        <v>22</v>
      </c>
      <c r="C6" s="974"/>
      <c r="D6" s="975"/>
      <c r="E6" s="976"/>
      <c r="F6" s="977"/>
      <c r="G6" s="978"/>
      <c r="H6" s="979"/>
      <c r="I6" s="980"/>
      <c r="J6" s="981"/>
      <c r="K6" s="981"/>
      <c r="L6" s="982"/>
      <c r="M6" s="981"/>
      <c r="N6" s="981"/>
      <c r="O6" s="981"/>
      <c r="P6" s="983"/>
      <c r="Q6" s="984"/>
      <c r="R6" s="985"/>
      <c r="S6" s="981"/>
      <c r="T6" s="982"/>
      <c r="U6" s="986"/>
      <c r="V6" s="978"/>
      <c r="W6" s="986"/>
      <c r="X6" s="983"/>
      <c r="Y6" s="984"/>
      <c r="Z6" s="986"/>
      <c r="AA6" s="986"/>
      <c r="AB6" s="987"/>
      <c r="AC6" s="986"/>
      <c r="AD6" s="986"/>
      <c r="AE6" s="981"/>
      <c r="AF6" s="983"/>
      <c r="AG6" s="984"/>
      <c r="AH6" s="985"/>
      <c r="AI6" s="978"/>
      <c r="AJ6" s="975"/>
      <c r="AK6" s="985"/>
      <c r="AL6" s="988"/>
      <c r="AM6" s="989"/>
      <c r="AN6" s="990"/>
      <c r="AO6" s="991"/>
      <c r="AP6" s="992"/>
      <c r="AQ6" s="986"/>
      <c r="AR6" s="983"/>
      <c r="AS6" s="984"/>
      <c r="AT6" s="985"/>
      <c r="AU6" s="988"/>
      <c r="AV6" s="983"/>
      <c r="AW6" s="986"/>
      <c r="AX6" s="984"/>
      <c r="AY6" s="986"/>
      <c r="AZ6" s="975"/>
      <c r="BA6" s="978"/>
      <c r="BB6" s="984"/>
      <c r="BC6" s="981"/>
      <c r="BD6" s="983"/>
      <c r="BE6" s="984"/>
      <c r="BF6" s="981"/>
      <c r="BG6" s="986"/>
      <c r="BH6" s="987"/>
      <c r="BI6" s="986"/>
      <c r="BJ6" s="986"/>
      <c r="BK6" s="986"/>
      <c r="BL6" s="987"/>
      <c r="BM6" s="986"/>
      <c r="BN6" s="978"/>
      <c r="BO6" s="878"/>
      <c r="BP6" s="993"/>
      <c r="BQ6" s="878"/>
      <c r="BR6" s="972" t="s">
        <v>123</v>
      </c>
      <c r="BS6" s="994" t="s">
        <v>22</v>
      </c>
      <c r="BT6" s="995"/>
      <c r="BU6" s="996"/>
      <c r="BV6" s="997"/>
      <c r="BW6" s="996"/>
      <c r="BX6" s="995"/>
      <c r="BY6" s="996"/>
      <c r="BZ6" s="995"/>
      <c r="CA6" s="996"/>
      <c r="CB6" s="995"/>
      <c r="CC6" s="996"/>
      <c r="CD6" s="995"/>
      <c r="CE6" s="996"/>
      <c r="CF6" s="995"/>
      <c r="CG6" s="996"/>
      <c r="CH6" s="995"/>
      <c r="CI6" s="996"/>
      <c r="CJ6" s="995"/>
      <c r="CK6" s="998"/>
    </row>
    <row r="7" spans="1:90" ht="20.25" customHeight="1" thickBot="1">
      <c r="A7" s="999">
        <v>1</v>
      </c>
      <c r="B7" s="1000" t="s">
        <v>23</v>
      </c>
      <c r="C7" s="891">
        <f>Sectorwise!J9</f>
        <v>194</v>
      </c>
      <c r="D7" s="1001">
        <v>3593</v>
      </c>
      <c r="E7" s="1002">
        <v>29.1</v>
      </c>
      <c r="F7" s="894">
        <f t="shared" ref="F7:F18" si="0">IFERROR(E7/C7*100,"-")</f>
        <v>15</v>
      </c>
      <c r="G7" s="891">
        <f>Sectorwise!X9</f>
        <v>692</v>
      </c>
      <c r="H7" s="1001">
        <v>2726</v>
      </c>
      <c r="I7" s="891">
        <v>60.95</v>
      </c>
      <c r="J7" s="896">
        <f t="shared" ref="J7:J19" si="1">IFERROR(I7/G7*100,"-")</f>
        <v>8.8078034682080926</v>
      </c>
      <c r="K7" s="897">
        <f>Sectorwise!Z9</f>
        <v>0</v>
      </c>
      <c r="L7" s="1003">
        <v>0</v>
      </c>
      <c r="M7" s="891">
        <v>0</v>
      </c>
      <c r="N7" s="896" t="str">
        <f t="shared" ref="N7:N19" si="2">IFERROR(M7/K7*100,"-")</f>
        <v>-</v>
      </c>
      <c r="O7" s="891">
        <f>Sectorwise!AB9</f>
        <v>51</v>
      </c>
      <c r="P7" s="1001">
        <v>89</v>
      </c>
      <c r="Q7" s="891">
        <v>1.53</v>
      </c>
      <c r="R7" s="896">
        <f t="shared" ref="R7:R19" si="3">IFERROR(Q7/O7*100,"-")</f>
        <v>3</v>
      </c>
      <c r="S7" s="891">
        <f>Sectorwise!AD9</f>
        <v>875</v>
      </c>
      <c r="T7" s="1001">
        <v>237</v>
      </c>
      <c r="U7" s="891">
        <v>8.64</v>
      </c>
      <c r="V7" s="894">
        <f t="shared" ref="V7:V19" si="4">IFERROR(U7/S7*100,"-")</f>
        <v>0.98742857142857154</v>
      </c>
      <c r="W7" s="899">
        <f>Sectorwise!AF9</f>
        <v>0</v>
      </c>
      <c r="X7" s="898">
        <v>0</v>
      </c>
      <c r="Y7" s="891">
        <v>0</v>
      </c>
      <c r="Z7" s="894" t="str">
        <f t="shared" ref="Z7:Z19" si="5">IFERROR(Y7/W7*100,"-")</f>
        <v>-</v>
      </c>
      <c r="AA7" s="897">
        <f>Sectorwise!AH9</f>
        <v>0</v>
      </c>
      <c r="AB7" s="1003">
        <v>0</v>
      </c>
      <c r="AC7" s="891">
        <v>0</v>
      </c>
      <c r="AD7" s="894" t="str">
        <f t="shared" ref="AD7:AD19" si="6">IFERROR(AC7/AA7*100,"-")</f>
        <v>-</v>
      </c>
      <c r="AE7" s="900">
        <f>Sectorwise!AJ9</f>
        <v>0</v>
      </c>
      <c r="AF7" s="901">
        <v>0</v>
      </c>
      <c r="AG7" s="891">
        <v>0</v>
      </c>
      <c r="AH7" s="902" t="str">
        <f t="shared" ref="AH7:AH19" si="7">IFERROR(AG7/AE7*100,"-")</f>
        <v>-</v>
      </c>
      <c r="AI7" s="900">
        <f>C7+G7+K7+O7+S7+W7+AA7+AE7</f>
        <v>1812</v>
      </c>
      <c r="AJ7" s="903">
        <f t="shared" ref="AJ7:AK7" si="8">D7+H7+L7+P7+T7+X7+AB7+AF7</f>
        <v>6645</v>
      </c>
      <c r="AK7" s="900">
        <f t="shared" si="8"/>
        <v>100.22000000000001</v>
      </c>
      <c r="AL7" s="904">
        <f t="shared" ref="AL7" si="9">IFERROR(AK7/AI7*100,"-")</f>
        <v>5.5309050772626938</v>
      </c>
      <c r="AM7" s="905">
        <f>Sectorwise!AP9</f>
        <v>0</v>
      </c>
      <c r="AN7" s="906">
        <v>0</v>
      </c>
      <c r="AO7" s="891">
        <v>0</v>
      </c>
      <c r="AP7" s="907" t="str">
        <f t="shared" ref="AP7:AP19" si="10">IFERROR(AO7/AM7*100,"-")</f>
        <v>-</v>
      </c>
      <c r="AQ7" s="895">
        <f>Sectorwise!AR9</f>
        <v>12</v>
      </c>
      <c r="AR7" s="892">
        <v>13</v>
      </c>
      <c r="AS7" s="891">
        <v>0.74</v>
      </c>
      <c r="AT7" s="897">
        <f t="shared" ref="AT7:AT19" si="11">IFERROR(AS7/AQ7*100,"-")</f>
        <v>6.166666666666667</v>
      </c>
      <c r="AU7" s="908">
        <f>Sectorwise!AT9</f>
        <v>0</v>
      </c>
      <c r="AV7" s="909">
        <v>0</v>
      </c>
      <c r="AW7" s="891">
        <v>0</v>
      </c>
      <c r="AX7" s="896" t="str">
        <f t="shared" ref="AX7:AX19" si="12">IFERROR(AW7/AU7*100,"-")</f>
        <v>-</v>
      </c>
      <c r="AY7" s="895">
        <f>Sectorwise!AV9</f>
        <v>4096</v>
      </c>
      <c r="AZ7" s="892">
        <v>339</v>
      </c>
      <c r="BA7" s="891">
        <v>0.65</v>
      </c>
      <c r="BB7" s="896">
        <f t="shared" ref="BB7:BB19" si="13">IFERROR(BA7/AY7*100,"-")</f>
        <v>1.5869140625E-2</v>
      </c>
      <c r="BC7" s="891">
        <f>Sectorwise!AX9</f>
        <v>3221.799</v>
      </c>
      <c r="BD7" s="1001">
        <v>429</v>
      </c>
      <c r="BE7" s="891">
        <v>15.54</v>
      </c>
      <c r="BF7" s="910">
        <f t="shared" ref="BF7:BF19" si="14">IFERROR(BE7/BC7*100,"-")</f>
        <v>0.48233921482997538</v>
      </c>
      <c r="BG7" s="895">
        <f>AM7+AQ7+AU7+AY7+BC7</f>
        <v>7329.799</v>
      </c>
      <c r="BH7" s="911">
        <f t="shared" ref="BH7:BI7" si="15">AN7+AR7+AV7+AZ7+BD7</f>
        <v>781</v>
      </c>
      <c r="BI7" s="895">
        <f t="shared" si="15"/>
        <v>16.93</v>
      </c>
      <c r="BJ7" s="899">
        <f t="shared" ref="BJ7" si="16">IFERROR(BI7/BG7*100,"-")</f>
        <v>0.23097495579346719</v>
      </c>
      <c r="BK7" s="899">
        <f>AI7+BG7</f>
        <v>9141.7989999999991</v>
      </c>
      <c r="BL7" s="912">
        <f t="shared" ref="BL7:BM7" si="17">AJ7+BH7</f>
        <v>7426</v>
      </c>
      <c r="BM7" s="899">
        <f t="shared" si="17"/>
        <v>117.15</v>
      </c>
      <c r="BN7" s="894">
        <f t="shared" ref="BN7" si="18">IFERROR(BM7/BK7*100,"-")</f>
        <v>1.2814764358743833</v>
      </c>
      <c r="BO7" s="913"/>
      <c r="BP7" s="1182">
        <f>'Deposits &amp; Advances'!T9-'Gross NPAs'!BM7</f>
        <v>0</v>
      </c>
      <c r="BQ7" s="913"/>
      <c r="BR7" s="1004">
        <v>1</v>
      </c>
      <c r="BS7" s="1005" t="s">
        <v>226</v>
      </c>
      <c r="BT7" s="1006">
        <v>0.85</v>
      </c>
      <c r="BU7" s="1007">
        <v>0</v>
      </c>
      <c r="BV7" s="899">
        <f t="shared" ref="BV7:BV19" si="19">IFERROR(BU7/BT7*100,"-")</f>
        <v>0</v>
      </c>
      <c r="BW7" s="1008">
        <v>8.15</v>
      </c>
      <c r="BX7" s="1006">
        <v>1.22</v>
      </c>
      <c r="BY7" s="918">
        <f t="shared" ref="BY7:BY19" si="20">IFERROR(BX7/BW7*100,"-")</f>
        <v>14.969325153374232</v>
      </c>
      <c r="BZ7" s="1006">
        <v>27.68</v>
      </c>
      <c r="CA7" s="1007">
        <v>0</v>
      </c>
      <c r="CB7" s="919">
        <f>IFERROR(CA7/BZ7*100,"-")</f>
        <v>0</v>
      </c>
      <c r="CC7" s="1007">
        <v>0.7</v>
      </c>
      <c r="CD7" s="1006">
        <v>0.25</v>
      </c>
      <c r="CE7" s="918">
        <f t="shared" ref="CE7:CE19" si="21">IFERROR(CD7/CC7*100,"-")</f>
        <v>35.714285714285715</v>
      </c>
      <c r="CF7" s="1006">
        <v>13.7</v>
      </c>
      <c r="CG7" s="1007">
        <v>0</v>
      </c>
      <c r="CH7" s="919">
        <f t="shared" ref="CH7:CH19" si="22">IFERROR(CG7/CF7*100,"-")</f>
        <v>0</v>
      </c>
      <c r="CI7" s="920">
        <f t="shared" ref="CI7:CI18" si="23">SUM(BT7,BW7,BZ7,CC7,CF7)</f>
        <v>51.08</v>
      </c>
      <c r="CJ7" s="921">
        <f t="shared" ref="CJ7:CJ18" si="24">SUM(BU7,BX7,CA7,CD7,CG7)</f>
        <v>1.47</v>
      </c>
      <c r="CK7" s="922">
        <f t="shared" ref="CK7:CK19" si="25">IFERROR(CJ7/CI7*100,"-")</f>
        <v>2.8778386844166013</v>
      </c>
    </row>
    <row r="8" spans="1:90" ht="20.25" customHeight="1" thickBot="1">
      <c r="A8" s="889">
        <v>2</v>
      </c>
      <c r="B8" s="890" t="s">
        <v>26</v>
      </c>
      <c r="C8" s="891">
        <f>Sectorwise!J10</f>
        <v>266.58</v>
      </c>
      <c r="D8" s="892">
        <v>2091</v>
      </c>
      <c r="E8" s="893">
        <v>39.229999999999997</v>
      </c>
      <c r="F8" s="894">
        <f t="shared" si="0"/>
        <v>14.716032710630955</v>
      </c>
      <c r="G8" s="891">
        <f>Sectorwise!X10</f>
        <v>625.37</v>
      </c>
      <c r="H8" s="892">
        <v>4479</v>
      </c>
      <c r="I8" s="895">
        <v>131.31</v>
      </c>
      <c r="J8" s="896">
        <f t="shared" si="1"/>
        <v>20.997169675552072</v>
      </c>
      <c r="K8" s="897">
        <f>Sectorwise!Z10</f>
        <v>0</v>
      </c>
      <c r="L8" s="898">
        <v>0</v>
      </c>
      <c r="M8" s="895">
        <v>0</v>
      </c>
      <c r="N8" s="896" t="str">
        <f t="shared" si="2"/>
        <v>-</v>
      </c>
      <c r="O8" s="895">
        <f>Sectorwise!AB10</f>
        <v>28.09</v>
      </c>
      <c r="P8" s="892">
        <v>148</v>
      </c>
      <c r="Q8" s="895">
        <v>5.75</v>
      </c>
      <c r="R8" s="896">
        <f t="shared" si="3"/>
        <v>20.469918120327517</v>
      </c>
      <c r="S8" s="895">
        <f>Sectorwise!AD10</f>
        <v>86.93</v>
      </c>
      <c r="T8" s="892">
        <v>120</v>
      </c>
      <c r="U8" s="895">
        <v>6.1</v>
      </c>
      <c r="V8" s="894">
        <f t="shared" si="4"/>
        <v>7.0171402277694677</v>
      </c>
      <c r="W8" s="899">
        <f>Sectorwise!AF10</f>
        <v>0</v>
      </c>
      <c r="X8" s="898">
        <v>0</v>
      </c>
      <c r="Y8" s="895">
        <v>0</v>
      </c>
      <c r="Z8" s="894" t="str">
        <f t="shared" si="5"/>
        <v>-</v>
      </c>
      <c r="AA8" s="897">
        <f>Sectorwise!AH10</f>
        <v>0.14000000000000001</v>
      </c>
      <c r="AB8" s="898">
        <v>1</v>
      </c>
      <c r="AC8" s="895">
        <v>0.01</v>
      </c>
      <c r="AD8" s="894">
        <f t="shared" si="6"/>
        <v>7.1428571428571423</v>
      </c>
      <c r="AE8" s="900">
        <f>Sectorwise!AJ10</f>
        <v>1.04</v>
      </c>
      <c r="AF8" s="901">
        <v>117</v>
      </c>
      <c r="AG8" s="895">
        <v>0.66</v>
      </c>
      <c r="AH8" s="902">
        <f t="shared" si="7"/>
        <v>63.46153846153846</v>
      </c>
      <c r="AI8" s="900">
        <f t="shared" ref="AI8:AI53" si="26">C8+G8+K8+O8+S8+W8+AA8+AE8</f>
        <v>1008.15</v>
      </c>
      <c r="AJ8" s="903">
        <f t="shared" ref="AJ8:AJ53" si="27">D8+H8+L8+P8+T8+X8+AB8+AF8</f>
        <v>6956</v>
      </c>
      <c r="AK8" s="900">
        <f t="shared" ref="AK8:AK53" si="28">E8+I8+M8+Q8+U8+Y8+AC8+AG8</f>
        <v>183.05999999999997</v>
      </c>
      <c r="AL8" s="904">
        <f t="shared" ref="AL8:AL53" si="29">IFERROR(AK8/AI8*100,"-")</f>
        <v>18.158012200565391</v>
      </c>
      <c r="AM8" s="905">
        <f>Sectorwise!AP10</f>
        <v>0</v>
      </c>
      <c r="AN8" s="906">
        <v>0</v>
      </c>
      <c r="AO8" s="895">
        <v>0</v>
      </c>
      <c r="AP8" s="907" t="str">
        <f t="shared" si="10"/>
        <v>-</v>
      </c>
      <c r="AQ8" s="895">
        <f>Sectorwise!AR10</f>
        <v>4.22</v>
      </c>
      <c r="AR8" s="892">
        <v>0</v>
      </c>
      <c r="AS8" s="895">
        <v>0</v>
      </c>
      <c r="AT8" s="899">
        <f t="shared" si="11"/>
        <v>0</v>
      </c>
      <c r="AU8" s="908">
        <f>Sectorwise!AT10</f>
        <v>192.59</v>
      </c>
      <c r="AV8" s="909">
        <v>18</v>
      </c>
      <c r="AW8" s="895">
        <v>2.19</v>
      </c>
      <c r="AX8" s="896">
        <f t="shared" si="12"/>
        <v>1.1371306921439328</v>
      </c>
      <c r="AY8" s="895">
        <f>Sectorwise!AV10</f>
        <v>330.87</v>
      </c>
      <c r="AZ8" s="892">
        <v>686</v>
      </c>
      <c r="BA8" s="895">
        <v>7.77</v>
      </c>
      <c r="BB8" s="896">
        <f t="shared" si="13"/>
        <v>2.3483543385619732</v>
      </c>
      <c r="BC8" s="895">
        <f>Sectorwise!AX10</f>
        <v>664.93000000000006</v>
      </c>
      <c r="BD8" s="892">
        <v>279</v>
      </c>
      <c r="BE8" s="895">
        <v>21.09</v>
      </c>
      <c r="BF8" s="910">
        <f t="shared" si="14"/>
        <v>3.1717624411592196</v>
      </c>
      <c r="BG8" s="895">
        <f t="shared" ref="BG8:BG53" si="30">AM8+AQ8+AU8+AY8+BC8</f>
        <v>1192.6100000000001</v>
      </c>
      <c r="BH8" s="911">
        <f t="shared" ref="BH8:BH53" si="31">AN8+AR8+AV8+AZ8+BD8</f>
        <v>983</v>
      </c>
      <c r="BI8" s="895">
        <f t="shared" ref="BI8:BI53" si="32">AO8+AS8+AW8+BA8+BE8</f>
        <v>31.049999999999997</v>
      </c>
      <c r="BJ8" s="899">
        <f t="shared" ref="BJ8:BJ53" si="33">IFERROR(BI8/BG8*100,"-")</f>
        <v>2.6035334266860075</v>
      </c>
      <c r="BK8" s="899">
        <f t="shared" ref="BK8:BK53" si="34">AI8+BG8</f>
        <v>2200.7600000000002</v>
      </c>
      <c r="BL8" s="912">
        <f t="shared" ref="BL8:BL53" si="35">AJ8+BH8</f>
        <v>7939</v>
      </c>
      <c r="BM8" s="899">
        <f t="shared" ref="BM8:BM53" si="36">AK8+BI8</f>
        <v>214.10999999999996</v>
      </c>
      <c r="BN8" s="894">
        <f t="shared" ref="BN8:BN53" si="37">IFERROR(BM8/BK8*100,"-")</f>
        <v>9.728911830458566</v>
      </c>
      <c r="BO8" s="913"/>
      <c r="BP8" s="1182">
        <f>'Deposits &amp; Advances'!T12-'Gross NPAs'!BM8</f>
        <v>0</v>
      </c>
      <c r="BQ8" s="913"/>
      <c r="BR8" s="914">
        <v>2</v>
      </c>
      <c r="BS8" s="915" t="s">
        <v>227</v>
      </c>
      <c r="BT8" s="916">
        <v>0</v>
      </c>
      <c r="BU8" s="917">
        <v>0</v>
      </c>
      <c r="BV8" s="899" t="str">
        <f t="shared" si="19"/>
        <v>-</v>
      </c>
      <c r="BW8" s="917">
        <v>17.920000000000002</v>
      </c>
      <c r="BX8" s="916">
        <v>0.71</v>
      </c>
      <c r="BY8" s="918">
        <f t="shared" si="20"/>
        <v>3.9620535714285707</v>
      </c>
      <c r="BZ8" s="916">
        <v>12.88</v>
      </c>
      <c r="CA8" s="917">
        <v>0.06</v>
      </c>
      <c r="CB8" s="919">
        <f>IFERROR(CA8/BZ8*100,"-")</f>
        <v>0.46583850931677012</v>
      </c>
      <c r="CC8" s="917">
        <v>2.9</v>
      </c>
      <c r="CD8" s="916">
        <v>0</v>
      </c>
      <c r="CE8" s="918">
        <f t="shared" si="21"/>
        <v>0</v>
      </c>
      <c r="CF8" s="916">
        <v>26.57</v>
      </c>
      <c r="CG8" s="917">
        <v>0.61</v>
      </c>
      <c r="CH8" s="919">
        <f t="shared" si="22"/>
        <v>2.295822356040647</v>
      </c>
      <c r="CI8" s="920">
        <f t="shared" si="23"/>
        <v>60.27</v>
      </c>
      <c r="CJ8" s="921">
        <f t="shared" si="24"/>
        <v>1.38</v>
      </c>
      <c r="CK8" s="922">
        <f t="shared" si="25"/>
        <v>2.2896963663514183</v>
      </c>
    </row>
    <row r="9" spans="1:90" ht="20.25" customHeight="1" thickBot="1">
      <c r="A9" s="999">
        <v>3</v>
      </c>
      <c r="B9" s="890" t="s">
        <v>27</v>
      </c>
      <c r="C9" s="891">
        <f>Sectorwise!J11</f>
        <v>11.17</v>
      </c>
      <c r="D9" s="892">
        <v>41</v>
      </c>
      <c r="E9" s="893">
        <v>4.34</v>
      </c>
      <c r="F9" s="894">
        <f t="shared" si="0"/>
        <v>38.854073410922112</v>
      </c>
      <c r="G9" s="891">
        <f>Sectorwise!X11</f>
        <v>123.78999999999999</v>
      </c>
      <c r="H9" s="892">
        <v>393</v>
      </c>
      <c r="I9" s="895">
        <v>13.9</v>
      </c>
      <c r="J9" s="896">
        <f t="shared" si="1"/>
        <v>11.228693755553762</v>
      </c>
      <c r="K9" s="897">
        <f>Sectorwise!Z11</f>
        <v>0</v>
      </c>
      <c r="L9" s="898">
        <v>0</v>
      </c>
      <c r="M9" s="895">
        <v>0</v>
      </c>
      <c r="N9" s="896" t="str">
        <f t="shared" si="2"/>
        <v>-</v>
      </c>
      <c r="O9" s="895">
        <f>Sectorwise!AB11</f>
        <v>1.82</v>
      </c>
      <c r="P9" s="892">
        <v>7</v>
      </c>
      <c r="Q9" s="895">
        <v>0.09</v>
      </c>
      <c r="R9" s="896">
        <f t="shared" si="3"/>
        <v>4.9450549450549453</v>
      </c>
      <c r="S9" s="895">
        <f>Sectorwise!AD11</f>
        <v>34.47</v>
      </c>
      <c r="T9" s="892">
        <v>16</v>
      </c>
      <c r="U9" s="895">
        <v>0.68</v>
      </c>
      <c r="V9" s="894">
        <f t="shared" si="4"/>
        <v>1.9727299100667248</v>
      </c>
      <c r="W9" s="899">
        <f>Sectorwise!AF11</f>
        <v>0</v>
      </c>
      <c r="X9" s="898">
        <v>0</v>
      </c>
      <c r="Y9" s="895">
        <v>0</v>
      </c>
      <c r="Z9" s="894" t="str">
        <f t="shared" si="5"/>
        <v>-</v>
      </c>
      <c r="AA9" s="897">
        <f>Sectorwise!AH11</f>
        <v>0</v>
      </c>
      <c r="AB9" s="898">
        <v>0</v>
      </c>
      <c r="AC9" s="895">
        <v>0</v>
      </c>
      <c r="AD9" s="894" t="str">
        <f t="shared" si="6"/>
        <v>-</v>
      </c>
      <c r="AE9" s="900">
        <f>Sectorwise!AJ11</f>
        <v>0</v>
      </c>
      <c r="AF9" s="901">
        <v>0</v>
      </c>
      <c r="AG9" s="895">
        <v>0</v>
      </c>
      <c r="AH9" s="902" t="str">
        <f t="shared" si="7"/>
        <v>-</v>
      </c>
      <c r="AI9" s="900">
        <f t="shared" si="26"/>
        <v>171.24999999999997</v>
      </c>
      <c r="AJ9" s="903">
        <f t="shared" si="27"/>
        <v>457</v>
      </c>
      <c r="AK9" s="900">
        <f t="shared" si="28"/>
        <v>19.010000000000002</v>
      </c>
      <c r="AL9" s="904">
        <f t="shared" si="29"/>
        <v>11.100729927007302</v>
      </c>
      <c r="AM9" s="905">
        <f>Sectorwise!AP11</f>
        <v>0</v>
      </c>
      <c r="AN9" s="906">
        <v>0</v>
      </c>
      <c r="AO9" s="895">
        <v>0</v>
      </c>
      <c r="AP9" s="907" t="str">
        <f t="shared" si="10"/>
        <v>-</v>
      </c>
      <c r="AQ9" s="895">
        <f>Sectorwise!AR11</f>
        <v>0</v>
      </c>
      <c r="AR9" s="892">
        <v>0</v>
      </c>
      <c r="AS9" s="895">
        <v>0</v>
      </c>
      <c r="AT9" s="899" t="str">
        <f t="shared" si="11"/>
        <v>-</v>
      </c>
      <c r="AU9" s="908">
        <f>Sectorwise!AT11</f>
        <v>17.059999999999999</v>
      </c>
      <c r="AV9" s="909">
        <v>0</v>
      </c>
      <c r="AW9" s="895">
        <v>0</v>
      </c>
      <c r="AX9" s="896">
        <f t="shared" si="12"/>
        <v>0</v>
      </c>
      <c r="AY9" s="895">
        <f>Sectorwise!AV11</f>
        <v>0</v>
      </c>
      <c r="AZ9" s="892">
        <v>0</v>
      </c>
      <c r="BA9" s="895">
        <v>0</v>
      </c>
      <c r="BB9" s="896" t="str">
        <f t="shared" si="13"/>
        <v>-</v>
      </c>
      <c r="BC9" s="895">
        <f>Sectorwise!AX11</f>
        <v>53.3</v>
      </c>
      <c r="BD9" s="892">
        <v>0</v>
      </c>
      <c r="BE9" s="895">
        <v>0</v>
      </c>
      <c r="BF9" s="910">
        <f t="shared" si="14"/>
        <v>0</v>
      </c>
      <c r="BG9" s="895">
        <f t="shared" si="30"/>
        <v>70.36</v>
      </c>
      <c r="BH9" s="911">
        <f t="shared" si="31"/>
        <v>0</v>
      </c>
      <c r="BI9" s="895">
        <f t="shared" si="32"/>
        <v>0</v>
      </c>
      <c r="BJ9" s="899">
        <f t="shared" si="33"/>
        <v>0</v>
      </c>
      <c r="BK9" s="899">
        <f t="shared" si="34"/>
        <v>241.60999999999996</v>
      </c>
      <c r="BL9" s="912">
        <f t="shared" si="35"/>
        <v>457</v>
      </c>
      <c r="BM9" s="899">
        <f t="shared" si="36"/>
        <v>19.010000000000002</v>
      </c>
      <c r="BN9" s="894">
        <f t="shared" si="37"/>
        <v>7.8680518190472268</v>
      </c>
      <c r="BO9" s="913"/>
      <c r="BP9" s="1182">
        <f>'Deposits &amp; Advances'!T15-'Gross NPAs'!BM9</f>
        <v>0</v>
      </c>
      <c r="BQ9" s="913"/>
      <c r="BR9" s="1004">
        <v>3</v>
      </c>
      <c r="BS9" s="915" t="s">
        <v>228</v>
      </c>
      <c r="BT9" s="916">
        <v>0</v>
      </c>
      <c r="BU9" s="917">
        <v>0</v>
      </c>
      <c r="BV9" s="899" t="str">
        <f t="shared" si="19"/>
        <v>-</v>
      </c>
      <c r="BW9" s="917">
        <v>0.38</v>
      </c>
      <c r="BX9" s="916">
        <v>0.06</v>
      </c>
      <c r="BY9" s="918">
        <f t="shared" si="20"/>
        <v>15.789473684210526</v>
      </c>
      <c r="BZ9" s="916">
        <v>1.07</v>
      </c>
      <c r="CA9" s="917">
        <v>0.39</v>
      </c>
      <c r="CB9" s="919">
        <v>0.61</v>
      </c>
      <c r="CC9" s="917">
        <v>0.74</v>
      </c>
      <c r="CD9" s="916">
        <v>0.14000000000000001</v>
      </c>
      <c r="CE9" s="918">
        <f t="shared" si="21"/>
        <v>18.918918918918919</v>
      </c>
      <c r="CF9" s="916">
        <v>0</v>
      </c>
      <c r="CG9" s="917">
        <v>0</v>
      </c>
      <c r="CH9" s="919" t="str">
        <f t="shared" si="22"/>
        <v>-</v>
      </c>
      <c r="CI9" s="920">
        <f t="shared" si="23"/>
        <v>2.1900000000000004</v>
      </c>
      <c r="CJ9" s="921">
        <f t="shared" si="24"/>
        <v>0.59000000000000008</v>
      </c>
      <c r="CK9" s="922">
        <f t="shared" si="25"/>
        <v>26.94063926940639</v>
      </c>
    </row>
    <row r="10" spans="1:90" ht="20.25" customHeight="1" thickBot="1">
      <c r="A10" s="889">
        <v>4</v>
      </c>
      <c r="B10" s="890" t="s">
        <v>28</v>
      </c>
      <c r="C10" s="891">
        <f>Sectorwise!J12</f>
        <v>29.990000000000002</v>
      </c>
      <c r="D10" s="892">
        <v>32</v>
      </c>
      <c r="E10" s="893">
        <v>9.18</v>
      </c>
      <c r="F10" s="894">
        <f t="shared" si="0"/>
        <v>30.610203401133706</v>
      </c>
      <c r="G10" s="891">
        <f>Sectorwise!X12</f>
        <v>67.089999999999989</v>
      </c>
      <c r="H10" s="892">
        <v>235</v>
      </c>
      <c r="I10" s="895">
        <v>20.68</v>
      </c>
      <c r="J10" s="896">
        <f t="shared" si="1"/>
        <v>30.824265911462216</v>
      </c>
      <c r="K10" s="897">
        <f>Sectorwise!Z12</f>
        <v>0</v>
      </c>
      <c r="L10" s="898">
        <v>0</v>
      </c>
      <c r="M10" s="895">
        <v>0</v>
      </c>
      <c r="N10" s="896" t="str">
        <f t="shared" si="2"/>
        <v>-</v>
      </c>
      <c r="O10" s="895">
        <f>Sectorwise!AB12</f>
        <v>1.65</v>
      </c>
      <c r="P10" s="892">
        <v>5</v>
      </c>
      <c r="Q10" s="895">
        <v>0.08</v>
      </c>
      <c r="R10" s="896">
        <f t="shared" si="3"/>
        <v>4.8484848484848495</v>
      </c>
      <c r="S10" s="895">
        <f>Sectorwise!AD12</f>
        <v>11.29</v>
      </c>
      <c r="T10" s="892">
        <v>11</v>
      </c>
      <c r="U10" s="895">
        <v>0.24</v>
      </c>
      <c r="V10" s="894">
        <f t="shared" si="4"/>
        <v>2.1257750221434901</v>
      </c>
      <c r="W10" s="899">
        <f>Sectorwise!AF12</f>
        <v>0</v>
      </c>
      <c r="X10" s="898">
        <v>0</v>
      </c>
      <c r="Y10" s="895">
        <v>0</v>
      </c>
      <c r="Z10" s="894" t="str">
        <f t="shared" si="5"/>
        <v>-</v>
      </c>
      <c r="AA10" s="897">
        <f>Sectorwise!AH12</f>
        <v>0</v>
      </c>
      <c r="AB10" s="898">
        <v>0</v>
      </c>
      <c r="AC10" s="895">
        <v>0</v>
      </c>
      <c r="AD10" s="894" t="str">
        <f t="shared" si="6"/>
        <v>-</v>
      </c>
      <c r="AE10" s="900">
        <f>Sectorwise!AJ12</f>
        <v>0.01</v>
      </c>
      <c r="AF10" s="901">
        <v>1</v>
      </c>
      <c r="AG10" s="895">
        <v>0</v>
      </c>
      <c r="AH10" s="902">
        <f t="shared" si="7"/>
        <v>0</v>
      </c>
      <c r="AI10" s="900">
        <f t="shared" si="26"/>
        <v>110.02999999999999</v>
      </c>
      <c r="AJ10" s="903">
        <f t="shared" si="27"/>
        <v>284</v>
      </c>
      <c r="AK10" s="900">
        <f t="shared" si="28"/>
        <v>30.179999999999996</v>
      </c>
      <c r="AL10" s="904">
        <f t="shared" si="29"/>
        <v>27.428883031900391</v>
      </c>
      <c r="AM10" s="905">
        <f>Sectorwise!AP12</f>
        <v>0</v>
      </c>
      <c r="AN10" s="906">
        <v>0</v>
      </c>
      <c r="AO10" s="895">
        <v>0</v>
      </c>
      <c r="AP10" s="907" t="str">
        <f t="shared" si="10"/>
        <v>-</v>
      </c>
      <c r="AQ10" s="895">
        <f>Sectorwise!AR12</f>
        <v>0.74</v>
      </c>
      <c r="AR10" s="892">
        <v>0</v>
      </c>
      <c r="AS10" s="895">
        <v>0</v>
      </c>
      <c r="AT10" s="899">
        <f t="shared" si="11"/>
        <v>0</v>
      </c>
      <c r="AU10" s="908">
        <f>Sectorwise!AT12</f>
        <v>8.93</v>
      </c>
      <c r="AV10" s="909">
        <v>2</v>
      </c>
      <c r="AW10" s="895">
        <v>0.21</v>
      </c>
      <c r="AX10" s="896">
        <f t="shared" si="12"/>
        <v>2.3516237402015676</v>
      </c>
      <c r="AY10" s="895">
        <f>Sectorwise!AV12</f>
        <v>33.299999999999997</v>
      </c>
      <c r="AZ10" s="892">
        <v>51</v>
      </c>
      <c r="BA10" s="895">
        <v>1.36</v>
      </c>
      <c r="BB10" s="896">
        <f t="shared" si="13"/>
        <v>4.0840840840840844</v>
      </c>
      <c r="BC10" s="895">
        <f>Sectorwise!AX12</f>
        <v>22.14</v>
      </c>
      <c r="BD10" s="892">
        <v>10</v>
      </c>
      <c r="BE10" s="895">
        <v>0.9</v>
      </c>
      <c r="BF10" s="910">
        <f t="shared" si="14"/>
        <v>4.0650406504065035</v>
      </c>
      <c r="BG10" s="895">
        <f t="shared" si="30"/>
        <v>65.11</v>
      </c>
      <c r="BH10" s="911">
        <f t="shared" si="31"/>
        <v>63</v>
      </c>
      <c r="BI10" s="895">
        <f t="shared" si="32"/>
        <v>2.4700000000000002</v>
      </c>
      <c r="BJ10" s="899">
        <f t="shared" si="33"/>
        <v>3.7935800952234686</v>
      </c>
      <c r="BK10" s="899">
        <f t="shared" si="34"/>
        <v>175.14</v>
      </c>
      <c r="BL10" s="912">
        <f t="shared" si="35"/>
        <v>347</v>
      </c>
      <c r="BM10" s="899">
        <f t="shared" si="36"/>
        <v>32.65</v>
      </c>
      <c r="BN10" s="894">
        <f t="shared" si="37"/>
        <v>18.642229073883751</v>
      </c>
      <c r="BO10" s="913"/>
      <c r="BP10" s="1182">
        <f>'Deposits &amp; Advances'!T16-'Gross NPAs'!BM10</f>
        <v>0</v>
      </c>
      <c r="BQ10" s="913"/>
      <c r="BR10" s="914">
        <v>4</v>
      </c>
      <c r="BS10" s="915" t="s">
        <v>229</v>
      </c>
      <c r="BT10" s="916">
        <v>0</v>
      </c>
      <c r="BU10" s="917">
        <v>0</v>
      </c>
      <c r="BV10" s="899" t="str">
        <f t="shared" si="19"/>
        <v>-</v>
      </c>
      <c r="BW10" s="917">
        <v>0.18</v>
      </c>
      <c r="BX10" s="916">
        <v>0</v>
      </c>
      <c r="BY10" s="918">
        <f t="shared" si="20"/>
        <v>0</v>
      </c>
      <c r="BZ10" s="916">
        <v>0</v>
      </c>
      <c r="CA10" s="917">
        <v>0</v>
      </c>
      <c r="CB10" s="919" t="str">
        <f t="shared" ref="CB10:CB19" si="38">IFERROR(CA10/BZ10*100,"-")</f>
        <v>-</v>
      </c>
      <c r="CC10" s="917">
        <v>0.12</v>
      </c>
      <c r="CD10" s="916">
        <v>0.01</v>
      </c>
      <c r="CE10" s="918">
        <f t="shared" si="21"/>
        <v>8.3333333333333339</v>
      </c>
      <c r="CF10" s="916">
        <v>11.46</v>
      </c>
      <c r="CG10" s="917">
        <v>0</v>
      </c>
      <c r="CH10" s="919">
        <f t="shared" si="22"/>
        <v>0</v>
      </c>
      <c r="CI10" s="920">
        <f t="shared" si="23"/>
        <v>11.760000000000002</v>
      </c>
      <c r="CJ10" s="921">
        <f t="shared" si="24"/>
        <v>0.01</v>
      </c>
      <c r="CK10" s="922">
        <f t="shared" si="25"/>
        <v>8.503401360544216E-2</v>
      </c>
    </row>
    <row r="11" spans="1:90" ht="20.25" customHeight="1" thickBot="1">
      <c r="A11" s="999">
        <v>5</v>
      </c>
      <c r="B11" s="890" t="s">
        <v>29</v>
      </c>
      <c r="C11" s="891">
        <f>Sectorwise!J13</f>
        <v>26.84</v>
      </c>
      <c r="D11" s="892">
        <v>92</v>
      </c>
      <c r="E11" s="893">
        <v>3.28</v>
      </c>
      <c r="F11" s="894">
        <f t="shared" si="0"/>
        <v>12.220566318926975</v>
      </c>
      <c r="G11" s="891">
        <f>Sectorwise!X13</f>
        <v>211.07</v>
      </c>
      <c r="H11" s="892">
        <v>815</v>
      </c>
      <c r="I11" s="895">
        <v>87.08</v>
      </c>
      <c r="J11" s="896">
        <f t="shared" si="1"/>
        <v>41.256455204434552</v>
      </c>
      <c r="K11" s="897">
        <f>Sectorwise!Z13</f>
        <v>0</v>
      </c>
      <c r="L11" s="898">
        <v>0</v>
      </c>
      <c r="M11" s="895">
        <v>0</v>
      </c>
      <c r="N11" s="896" t="str">
        <f t="shared" si="2"/>
        <v>-</v>
      </c>
      <c r="O11" s="895">
        <f>Sectorwise!AB13</f>
        <v>5.9</v>
      </c>
      <c r="P11" s="892">
        <v>15</v>
      </c>
      <c r="Q11" s="895">
        <v>0.76</v>
      </c>
      <c r="R11" s="896">
        <f t="shared" si="3"/>
        <v>12.881355932203389</v>
      </c>
      <c r="S11" s="895">
        <f>Sectorwise!AD13</f>
        <v>27.31</v>
      </c>
      <c r="T11" s="892">
        <v>16</v>
      </c>
      <c r="U11" s="895">
        <v>0.8</v>
      </c>
      <c r="V11" s="894">
        <f t="shared" si="4"/>
        <v>2.9293299157817652</v>
      </c>
      <c r="W11" s="899">
        <f>Sectorwise!AF13</f>
        <v>2.0000000000000001E-4</v>
      </c>
      <c r="X11" s="898">
        <v>0</v>
      </c>
      <c r="Y11" s="895">
        <v>0</v>
      </c>
      <c r="Z11" s="894">
        <f t="shared" si="5"/>
        <v>0</v>
      </c>
      <c r="AA11" s="897">
        <f>Sectorwise!AH13</f>
        <v>0</v>
      </c>
      <c r="AB11" s="898">
        <v>0</v>
      </c>
      <c r="AC11" s="895">
        <v>0</v>
      </c>
      <c r="AD11" s="894" t="str">
        <f t="shared" si="6"/>
        <v>-</v>
      </c>
      <c r="AE11" s="900">
        <f>Sectorwise!AJ13</f>
        <v>0.14000000000000001</v>
      </c>
      <c r="AF11" s="901">
        <v>9</v>
      </c>
      <c r="AG11" s="895">
        <v>0.03</v>
      </c>
      <c r="AH11" s="902">
        <f t="shared" si="7"/>
        <v>21.428571428571423</v>
      </c>
      <c r="AI11" s="900">
        <f t="shared" si="26"/>
        <v>271.2602</v>
      </c>
      <c r="AJ11" s="903">
        <f t="shared" si="27"/>
        <v>947</v>
      </c>
      <c r="AK11" s="900">
        <f t="shared" si="28"/>
        <v>91.95</v>
      </c>
      <c r="AL11" s="904">
        <f t="shared" si="29"/>
        <v>33.89734284646255</v>
      </c>
      <c r="AM11" s="905">
        <f>Sectorwise!AP13</f>
        <v>0</v>
      </c>
      <c r="AN11" s="906">
        <v>0</v>
      </c>
      <c r="AO11" s="895">
        <v>0</v>
      </c>
      <c r="AP11" s="907" t="str">
        <f t="shared" si="10"/>
        <v>-</v>
      </c>
      <c r="AQ11" s="895">
        <f>Sectorwise!AR13</f>
        <v>0.59</v>
      </c>
      <c r="AR11" s="892">
        <v>0</v>
      </c>
      <c r="AS11" s="895">
        <v>0</v>
      </c>
      <c r="AT11" s="899">
        <f t="shared" si="11"/>
        <v>0</v>
      </c>
      <c r="AU11" s="908">
        <f>Sectorwise!AT13</f>
        <v>41.34</v>
      </c>
      <c r="AV11" s="909">
        <v>70</v>
      </c>
      <c r="AW11" s="895">
        <v>1.95</v>
      </c>
      <c r="AX11" s="896">
        <f t="shared" si="12"/>
        <v>4.7169811320754711</v>
      </c>
      <c r="AY11" s="895">
        <f>Sectorwise!AV13</f>
        <v>200.9</v>
      </c>
      <c r="AZ11" s="892">
        <v>0</v>
      </c>
      <c r="BA11" s="895">
        <v>0</v>
      </c>
      <c r="BB11" s="896">
        <f t="shared" si="13"/>
        <v>0</v>
      </c>
      <c r="BC11" s="895">
        <f>Sectorwise!AX13</f>
        <v>243.2</v>
      </c>
      <c r="BD11" s="892">
        <v>203</v>
      </c>
      <c r="BE11" s="895">
        <v>1.38</v>
      </c>
      <c r="BF11" s="910">
        <f t="shared" si="14"/>
        <v>0.56743421052631571</v>
      </c>
      <c r="BG11" s="895">
        <f t="shared" si="30"/>
        <v>486.03</v>
      </c>
      <c r="BH11" s="911">
        <f t="shared" si="31"/>
        <v>273</v>
      </c>
      <c r="BI11" s="895">
        <f t="shared" si="32"/>
        <v>3.33</v>
      </c>
      <c r="BJ11" s="899">
        <f t="shared" si="33"/>
        <v>0.68514289241404858</v>
      </c>
      <c r="BK11" s="899">
        <f t="shared" si="34"/>
        <v>757.29019999999991</v>
      </c>
      <c r="BL11" s="912">
        <f t="shared" si="35"/>
        <v>1220</v>
      </c>
      <c r="BM11" s="899">
        <f t="shared" si="36"/>
        <v>95.28</v>
      </c>
      <c r="BN11" s="894">
        <f t="shared" si="37"/>
        <v>12.581702496612266</v>
      </c>
      <c r="BO11" s="913"/>
      <c r="BP11" s="1182">
        <f>'Deposits &amp; Advances'!T17-'Gross NPAs'!BM11</f>
        <v>0</v>
      </c>
      <c r="BQ11" s="913"/>
      <c r="BR11" s="1004">
        <v>5</v>
      </c>
      <c r="BS11" s="915" t="s">
        <v>230</v>
      </c>
      <c r="BT11" s="916">
        <v>0</v>
      </c>
      <c r="BU11" s="917">
        <v>0</v>
      </c>
      <c r="BV11" s="899" t="str">
        <f t="shared" si="19"/>
        <v>-</v>
      </c>
      <c r="BW11" s="917">
        <v>1.56</v>
      </c>
      <c r="BX11" s="916">
        <v>0.27</v>
      </c>
      <c r="BY11" s="918">
        <f t="shared" si="20"/>
        <v>17.307692307692307</v>
      </c>
      <c r="BZ11" s="916">
        <v>0</v>
      </c>
      <c r="CA11" s="917">
        <v>0</v>
      </c>
      <c r="CB11" s="919" t="str">
        <f t="shared" si="38"/>
        <v>-</v>
      </c>
      <c r="CC11" s="917">
        <v>0.09</v>
      </c>
      <c r="CD11" s="916">
        <v>0.09</v>
      </c>
      <c r="CE11" s="918">
        <f t="shared" si="21"/>
        <v>100</v>
      </c>
      <c r="CF11" s="916">
        <v>8.48</v>
      </c>
      <c r="CG11" s="917">
        <v>0</v>
      </c>
      <c r="CH11" s="919">
        <f t="shared" si="22"/>
        <v>0</v>
      </c>
      <c r="CI11" s="920">
        <f t="shared" si="23"/>
        <v>10.130000000000001</v>
      </c>
      <c r="CJ11" s="921">
        <f t="shared" si="24"/>
        <v>0.36</v>
      </c>
      <c r="CK11" s="922">
        <f t="shared" si="25"/>
        <v>3.5538005923000986</v>
      </c>
    </row>
    <row r="12" spans="1:90" ht="20.25" customHeight="1" thickBot="1">
      <c r="A12" s="999">
        <v>6</v>
      </c>
      <c r="B12" s="890" t="s">
        <v>30</v>
      </c>
      <c r="C12" s="891">
        <f>Sectorwise!J14</f>
        <v>6.96</v>
      </c>
      <c r="D12" s="892">
        <v>88</v>
      </c>
      <c r="E12" s="893">
        <v>0.93</v>
      </c>
      <c r="F12" s="894">
        <f t="shared" si="0"/>
        <v>13.362068965517244</v>
      </c>
      <c r="G12" s="891">
        <f>Sectorwise!X14</f>
        <v>106.34</v>
      </c>
      <c r="H12" s="892">
        <v>708</v>
      </c>
      <c r="I12" s="895">
        <v>49.6</v>
      </c>
      <c r="J12" s="896">
        <f t="shared" si="1"/>
        <v>46.642843708858379</v>
      </c>
      <c r="K12" s="897">
        <f>Sectorwise!Z14</f>
        <v>0</v>
      </c>
      <c r="L12" s="898">
        <v>0</v>
      </c>
      <c r="M12" s="895">
        <v>0</v>
      </c>
      <c r="N12" s="896" t="str">
        <f t="shared" si="2"/>
        <v>-</v>
      </c>
      <c r="O12" s="895">
        <f>Sectorwise!AB14</f>
        <v>2.19</v>
      </c>
      <c r="P12" s="892">
        <v>23</v>
      </c>
      <c r="Q12" s="895">
        <v>0.4</v>
      </c>
      <c r="R12" s="896">
        <f t="shared" si="3"/>
        <v>18.264840182648403</v>
      </c>
      <c r="S12" s="895">
        <f>Sectorwise!AD14</f>
        <v>22.27</v>
      </c>
      <c r="T12" s="892">
        <v>29</v>
      </c>
      <c r="U12" s="895">
        <v>1.89</v>
      </c>
      <c r="V12" s="894">
        <f t="shared" si="4"/>
        <v>8.4867534800179616</v>
      </c>
      <c r="W12" s="899">
        <f>Sectorwise!AF14</f>
        <v>0.14000000000000001</v>
      </c>
      <c r="X12" s="898">
        <v>0</v>
      </c>
      <c r="Y12" s="895">
        <v>0</v>
      </c>
      <c r="Z12" s="894">
        <f t="shared" si="5"/>
        <v>0</v>
      </c>
      <c r="AA12" s="897">
        <f>Sectorwise!AH14</f>
        <v>0</v>
      </c>
      <c r="AB12" s="898">
        <v>0</v>
      </c>
      <c r="AC12" s="895">
        <v>0</v>
      </c>
      <c r="AD12" s="894" t="str">
        <f t="shared" si="6"/>
        <v>-</v>
      </c>
      <c r="AE12" s="900">
        <f>Sectorwise!AJ14</f>
        <v>6.43</v>
      </c>
      <c r="AF12" s="901">
        <v>0</v>
      </c>
      <c r="AG12" s="895">
        <v>0</v>
      </c>
      <c r="AH12" s="902">
        <f t="shared" si="7"/>
        <v>0</v>
      </c>
      <c r="AI12" s="900">
        <f t="shared" si="26"/>
        <v>144.32999999999998</v>
      </c>
      <c r="AJ12" s="903">
        <f t="shared" si="27"/>
        <v>848</v>
      </c>
      <c r="AK12" s="900">
        <f t="shared" si="28"/>
        <v>52.82</v>
      </c>
      <c r="AL12" s="904">
        <f t="shared" si="29"/>
        <v>36.596688145222757</v>
      </c>
      <c r="AM12" s="905">
        <f>Sectorwise!AP14</f>
        <v>0</v>
      </c>
      <c r="AN12" s="906">
        <v>0</v>
      </c>
      <c r="AO12" s="895">
        <v>0</v>
      </c>
      <c r="AP12" s="907" t="str">
        <f t="shared" si="10"/>
        <v>-</v>
      </c>
      <c r="AQ12" s="895">
        <f>Sectorwise!AR14</f>
        <v>0.79</v>
      </c>
      <c r="AR12" s="892">
        <v>0</v>
      </c>
      <c r="AS12" s="895">
        <v>0</v>
      </c>
      <c r="AT12" s="899">
        <f t="shared" si="11"/>
        <v>0</v>
      </c>
      <c r="AU12" s="908">
        <f>Sectorwise!AT14</f>
        <v>11.54</v>
      </c>
      <c r="AV12" s="909">
        <v>0</v>
      </c>
      <c r="AW12" s="895">
        <v>0</v>
      </c>
      <c r="AX12" s="896">
        <f t="shared" si="12"/>
        <v>0</v>
      </c>
      <c r="AY12" s="895">
        <f>Sectorwise!AV14</f>
        <v>1.29</v>
      </c>
      <c r="AZ12" s="892">
        <v>60</v>
      </c>
      <c r="BA12" s="895">
        <v>0.67</v>
      </c>
      <c r="BB12" s="896">
        <f t="shared" si="13"/>
        <v>51.937984496124031</v>
      </c>
      <c r="BC12" s="895">
        <f>Sectorwise!AX14</f>
        <v>19.670000000000002</v>
      </c>
      <c r="BD12" s="892">
        <v>142</v>
      </c>
      <c r="BE12" s="895">
        <f>2.56+3.89</f>
        <v>6.45</v>
      </c>
      <c r="BF12" s="910">
        <f t="shared" si="14"/>
        <v>32.791052364006099</v>
      </c>
      <c r="BG12" s="895">
        <f t="shared" si="30"/>
        <v>33.29</v>
      </c>
      <c r="BH12" s="911">
        <f t="shared" si="31"/>
        <v>202</v>
      </c>
      <c r="BI12" s="895">
        <f t="shared" si="32"/>
        <v>7.12</v>
      </c>
      <c r="BJ12" s="899">
        <f t="shared" si="33"/>
        <v>21.387804145389005</v>
      </c>
      <c r="BK12" s="899">
        <f t="shared" si="34"/>
        <v>177.61999999999998</v>
      </c>
      <c r="BL12" s="912">
        <f t="shared" si="35"/>
        <v>1050</v>
      </c>
      <c r="BM12" s="899">
        <f t="shared" si="36"/>
        <v>59.94</v>
      </c>
      <c r="BN12" s="894">
        <f t="shared" si="37"/>
        <v>33.746199752280155</v>
      </c>
      <c r="BO12" s="913"/>
      <c r="BP12" s="1182">
        <f>'Deposits &amp; Advances'!T18-'Gross NPAs'!BM12</f>
        <v>0</v>
      </c>
      <c r="BQ12" s="913"/>
      <c r="BR12" s="914">
        <v>6</v>
      </c>
      <c r="BS12" s="915" t="s">
        <v>231</v>
      </c>
      <c r="BT12" s="916">
        <v>0</v>
      </c>
      <c r="BU12" s="917">
        <v>0</v>
      </c>
      <c r="BV12" s="899" t="str">
        <f t="shared" si="19"/>
        <v>-</v>
      </c>
      <c r="BW12" s="917">
        <v>0</v>
      </c>
      <c r="BX12" s="916">
        <v>0</v>
      </c>
      <c r="BY12" s="918" t="str">
        <f t="shared" si="20"/>
        <v>-</v>
      </c>
      <c r="BZ12" s="916">
        <v>0</v>
      </c>
      <c r="CA12" s="917">
        <v>0</v>
      </c>
      <c r="CB12" s="919" t="str">
        <f t="shared" si="38"/>
        <v>-</v>
      </c>
      <c r="CC12" s="917">
        <v>0</v>
      </c>
      <c r="CD12" s="916">
        <v>0</v>
      </c>
      <c r="CE12" s="918" t="str">
        <f t="shared" si="21"/>
        <v>-</v>
      </c>
      <c r="CF12" s="916">
        <v>0</v>
      </c>
      <c r="CG12" s="917">
        <v>0</v>
      </c>
      <c r="CH12" s="919" t="str">
        <f t="shared" si="22"/>
        <v>-</v>
      </c>
      <c r="CI12" s="920">
        <f t="shared" si="23"/>
        <v>0</v>
      </c>
      <c r="CJ12" s="921">
        <f t="shared" si="24"/>
        <v>0</v>
      </c>
      <c r="CK12" s="922" t="str">
        <f t="shared" si="25"/>
        <v>-</v>
      </c>
    </row>
    <row r="13" spans="1:90" ht="20.25" customHeight="1" thickBot="1">
      <c r="A13" s="889">
        <v>7</v>
      </c>
      <c r="B13" s="890" t="s">
        <v>31</v>
      </c>
      <c r="C13" s="891">
        <f>Sectorwise!J15</f>
        <v>15.21</v>
      </c>
      <c r="D13" s="892">
        <v>10</v>
      </c>
      <c r="E13" s="893">
        <v>0.22</v>
      </c>
      <c r="F13" s="894">
        <f t="shared" si="0"/>
        <v>1.4464168310322156</v>
      </c>
      <c r="G13" s="891">
        <f>Sectorwise!X15</f>
        <v>45.15</v>
      </c>
      <c r="H13" s="892">
        <v>28</v>
      </c>
      <c r="I13" s="895">
        <v>9.93</v>
      </c>
      <c r="J13" s="896">
        <f t="shared" si="1"/>
        <v>21.993355481727576</v>
      </c>
      <c r="K13" s="897">
        <f>Sectorwise!Z15</f>
        <v>0</v>
      </c>
      <c r="L13" s="898">
        <v>0</v>
      </c>
      <c r="M13" s="895">
        <v>0</v>
      </c>
      <c r="N13" s="896" t="str">
        <f t="shared" si="2"/>
        <v>-</v>
      </c>
      <c r="O13" s="895">
        <f>Sectorwise!AB15</f>
        <v>3.31</v>
      </c>
      <c r="P13" s="892">
        <v>5</v>
      </c>
      <c r="Q13" s="895">
        <v>0.12</v>
      </c>
      <c r="R13" s="896">
        <f t="shared" si="3"/>
        <v>3.6253776435045313</v>
      </c>
      <c r="S13" s="895">
        <f>Sectorwise!AD15</f>
        <v>11.63</v>
      </c>
      <c r="T13" s="892">
        <v>10</v>
      </c>
      <c r="U13" s="895">
        <v>0.65</v>
      </c>
      <c r="V13" s="894">
        <f t="shared" si="4"/>
        <v>5.5889939810834042</v>
      </c>
      <c r="W13" s="899">
        <f>Sectorwise!AF15</f>
        <v>0.87</v>
      </c>
      <c r="X13" s="898">
        <v>0</v>
      </c>
      <c r="Y13" s="895">
        <v>0</v>
      </c>
      <c r="Z13" s="894">
        <f t="shared" si="5"/>
        <v>0</v>
      </c>
      <c r="AA13" s="897">
        <f>Sectorwise!AH15</f>
        <v>0</v>
      </c>
      <c r="AB13" s="898">
        <v>0</v>
      </c>
      <c r="AC13" s="895">
        <v>0</v>
      </c>
      <c r="AD13" s="894" t="str">
        <f t="shared" si="6"/>
        <v>-</v>
      </c>
      <c r="AE13" s="900">
        <f>Sectorwise!AJ15</f>
        <v>11.5</v>
      </c>
      <c r="AF13" s="901">
        <v>0</v>
      </c>
      <c r="AG13" s="895">
        <v>0</v>
      </c>
      <c r="AH13" s="902">
        <f t="shared" si="7"/>
        <v>0</v>
      </c>
      <c r="AI13" s="900">
        <f t="shared" si="26"/>
        <v>87.67</v>
      </c>
      <c r="AJ13" s="903">
        <f t="shared" si="27"/>
        <v>53</v>
      </c>
      <c r="AK13" s="900">
        <f t="shared" si="28"/>
        <v>10.92</v>
      </c>
      <c r="AL13" s="904">
        <f t="shared" si="29"/>
        <v>12.455800159689744</v>
      </c>
      <c r="AM13" s="905">
        <f>Sectorwise!AP15</f>
        <v>0</v>
      </c>
      <c r="AN13" s="906">
        <v>0</v>
      </c>
      <c r="AO13" s="895">
        <v>0</v>
      </c>
      <c r="AP13" s="907" t="str">
        <f t="shared" si="10"/>
        <v>-</v>
      </c>
      <c r="AQ13" s="895">
        <f>Sectorwise!AR15</f>
        <v>0.02</v>
      </c>
      <c r="AR13" s="892">
        <v>0</v>
      </c>
      <c r="AS13" s="895">
        <v>0</v>
      </c>
      <c r="AT13" s="899">
        <f t="shared" si="11"/>
        <v>0</v>
      </c>
      <c r="AU13" s="908">
        <f>Sectorwise!AT15</f>
        <v>6.27</v>
      </c>
      <c r="AV13" s="909">
        <v>4</v>
      </c>
      <c r="AW13" s="895">
        <v>0.24</v>
      </c>
      <c r="AX13" s="896">
        <f t="shared" si="12"/>
        <v>3.8277511961722488</v>
      </c>
      <c r="AY13" s="895">
        <f>Sectorwise!AV15</f>
        <v>1.99</v>
      </c>
      <c r="AZ13" s="892">
        <v>3</v>
      </c>
      <c r="BA13" s="895">
        <v>0.18</v>
      </c>
      <c r="BB13" s="896">
        <f t="shared" si="13"/>
        <v>9.0452261306532673</v>
      </c>
      <c r="BC13" s="895">
        <f>Sectorwise!AX15</f>
        <v>37.950000000000003</v>
      </c>
      <c r="BD13" s="892">
        <v>58</v>
      </c>
      <c r="BE13" s="895">
        <v>12.87</v>
      </c>
      <c r="BF13" s="910">
        <f t="shared" si="14"/>
        <v>33.91304347826086</v>
      </c>
      <c r="BG13" s="895">
        <f t="shared" si="30"/>
        <v>46.230000000000004</v>
      </c>
      <c r="BH13" s="911">
        <f t="shared" si="31"/>
        <v>65</v>
      </c>
      <c r="BI13" s="895">
        <f t="shared" si="32"/>
        <v>13.29</v>
      </c>
      <c r="BJ13" s="899">
        <f t="shared" si="33"/>
        <v>28.747566515249833</v>
      </c>
      <c r="BK13" s="899">
        <f t="shared" si="34"/>
        <v>133.9</v>
      </c>
      <c r="BL13" s="912">
        <f t="shared" si="35"/>
        <v>118</v>
      </c>
      <c r="BM13" s="899">
        <f t="shared" si="36"/>
        <v>24.21</v>
      </c>
      <c r="BN13" s="894">
        <f t="shared" si="37"/>
        <v>18.080657206870796</v>
      </c>
      <c r="BO13" s="913"/>
      <c r="BP13" s="1182">
        <f>'Deposits &amp; Advances'!T19-'Gross NPAs'!BM13</f>
        <v>0</v>
      </c>
      <c r="BQ13" s="913"/>
      <c r="BR13" s="1004">
        <v>7</v>
      </c>
      <c r="BS13" s="915" t="s">
        <v>232</v>
      </c>
      <c r="BT13" s="916">
        <v>0</v>
      </c>
      <c r="BU13" s="917">
        <v>0</v>
      </c>
      <c r="BV13" s="899" t="str">
        <f t="shared" si="19"/>
        <v>-</v>
      </c>
      <c r="BW13" s="917">
        <v>0</v>
      </c>
      <c r="BX13" s="916">
        <v>0</v>
      </c>
      <c r="BY13" s="918" t="str">
        <f t="shared" si="20"/>
        <v>-</v>
      </c>
      <c r="BZ13" s="916">
        <v>0</v>
      </c>
      <c r="CA13" s="917">
        <v>0</v>
      </c>
      <c r="CB13" s="919" t="str">
        <f t="shared" si="38"/>
        <v>-</v>
      </c>
      <c r="CC13" s="917">
        <v>1.36</v>
      </c>
      <c r="CD13" s="916">
        <v>0</v>
      </c>
      <c r="CE13" s="918">
        <f t="shared" si="21"/>
        <v>0</v>
      </c>
      <c r="CF13" s="916">
        <v>1.81</v>
      </c>
      <c r="CG13" s="917">
        <v>0</v>
      </c>
      <c r="CH13" s="919">
        <f t="shared" si="22"/>
        <v>0</v>
      </c>
      <c r="CI13" s="920">
        <f t="shared" si="23"/>
        <v>3.17</v>
      </c>
      <c r="CJ13" s="921">
        <f t="shared" si="24"/>
        <v>0</v>
      </c>
      <c r="CK13" s="922">
        <f t="shared" si="25"/>
        <v>0</v>
      </c>
    </row>
    <row r="14" spans="1:90" ht="20.25" customHeight="1" thickBot="1">
      <c r="A14" s="999">
        <v>8</v>
      </c>
      <c r="B14" s="890" t="s">
        <v>32</v>
      </c>
      <c r="C14" s="891">
        <f>Sectorwise!J16</f>
        <v>20.07</v>
      </c>
      <c r="D14" s="892">
        <v>62</v>
      </c>
      <c r="E14" s="893">
        <v>2.95</v>
      </c>
      <c r="F14" s="894">
        <f t="shared" si="0"/>
        <v>14.698555057299453</v>
      </c>
      <c r="G14" s="891">
        <f>Sectorwise!X16</f>
        <v>151.34</v>
      </c>
      <c r="H14" s="892">
        <v>180</v>
      </c>
      <c r="I14" s="895">
        <v>20.16</v>
      </c>
      <c r="J14" s="896">
        <f t="shared" si="1"/>
        <v>13.32099907493062</v>
      </c>
      <c r="K14" s="897">
        <f>Sectorwise!Z16</f>
        <v>0</v>
      </c>
      <c r="L14" s="898">
        <v>0</v>
      </c>
      <c r="M14" s="895">
        <v>0</v>
      </c>
      <c r="N14" s="896" t="str">
        <f t="shared" si="2"/>
        <v>-</v>
      </c>
      <c r="O14" s="895">
        <f>Sectorwise!AB16</f>
        <v>3.91</v>
      </c>
      <c r="P14" s="892">
        <v>0</v>
      </c>
      <c r="Q14" s="895">
        <v>0.21</v>
      </c>
      <c r="R14" s="896">
        <f t="shared" si="3"/>
        <v>5.3708439897698206</v>
      </c>
      <c r="S14" s="895">
        <f>Sectorwise!AD16</f>
        <v>18.46</v>
      </c>
      <c r="T14" s="892">
        <v>0</v>
      </c>
      <c r="U14" s="895">
        <v>0</v>
      </c>
      <c r="V14" s="894">
        <f t="shared" si="4"/>
        <v>0</v>
      </c>
      <c r="W14" s="899">
        <f>Sectorwise!AF16</f>
        <v>0</v>
      </c>
      <c r="X14" s="898">
        <v>0</v>
      </c>
      <c r="Y14" s="895">
        <v>0.13</v>
      </c>
      <c r="Z14" s="894" t="str">
        <f t="shared" si="5"/>
        <v>-</v>
      </c>
      <c r="AA14" s="897">
        <f>Sectorwise!AH16</f>
        <v>0</v>
      </c>
      <c r="AB14" s="898">
        <v>0</v>
      </c>
      <c r="AC14" s="895">
        <v>0</v>
      </c>
      <c r="AD14" s="894" t="str">
        <f t="shared" si="6"/>
        <v>-</v>
      </c>
      <c r="AE14" s="900">
        <f>Sectorwise!AJ16</f>
        <v>7.44</v>
      </c>
      <c r="AF14" s="901">
        <v>0</v>
      </c>
      <c r="AG14" s="895">
        <v>0</v>
      </c>
      <c r="AH14" s="902">
        <f t="shared" si="7"/>
        <v>0</v>
      </c>
      <c r="AI14" s="900">
        <f t="shared" si="26"/>
        <v>201.22</v>
      </c>
      <c r="AJ14" s="903">
        <f t="shared" si="27"/>
        <v>242</v>
      </c>
      <c r="AK14" s="900">
        <f t="shared" si="28"/>
        <v>23.45</v>
      </c>
      <c r="AL14" s="904">
        <f t="shared" si="29"/>
        <v>11.653911142033595</v>
      </c>
      <c r="AM14" s="905">
        <f>Sectorwise!AP16</f>
        <v>0</v>
      </c>
      <c r="AN14" s="906">
        <v>0</v>
      </c>
      <c r="AO14" s="895">
        <v>0</v>
      </c>
      <c r="AP14" s="907" t="str">
        <f t="shared" si="10"/>
        <v>-</v>
      </c>
      <c r="AQ14" s="895">
        <f>Sectorwise!AR16</f>
        <v>0.8</v>
      </c>
      <c r="AR14" s="892">
        <v>0</v>
      </c>
      <c r="AS14" s="895">
        <v>0</v>
      </c>
      <c r="AT14" s="899">
        <f t="shared" si="11"/>
        <v>0</v>
      </c>
      <c r="AU14" s="908">
        <f>Sectorwise!AT16</f>
        <v>1.65</v>
      </c>
      <c r="AV14" s="909">
        <v>0</v>
      </c>
      <c r="AW14" s="895">
        <v>0</v>
      </c>
      <c r="AX14" s="896">
        <f t="shared" si="12"/>
        <v>0</v>
      </c>
      <c r="AY14" s="895">
        <f>Sectorwise!AV16</f>
        <v>1.48</v>
      </c>
      <c r="AZ14" s="892">
        <v>0</v>
      </c>
      <c r="BA14" s="895">
        <v>0.4</v>
      </c>
      <c r="BB14" s="896">
        <f t="shared" si="13"/>
        <v>27.027027027027028</v>
      </c>
      <c r="BC14" s="895">
        <f>Sectorwise!AX16</f>
        <v>74.17</v>
      </c>
      <c r="BD14" s="892">
        <v>0</v>
      </c>
      <c r="BE14" s="895">
        <v>3.57</v>
      </c>
      <c r="BF14" s="910">
        <f t="shared" si="14"/>
        <v>4.8132668194687875</v>
      </c>
      <c r="BG14" s="895">
        <f t="shared" si="30"/>
        <v>78.100000000000009</v>
      </c>
      <c r="BH14" s="911">
        <f t="shared" si="31"/>
        <v>0</v>
      </c>
      <c r="BI14" s="895">
        <f t="shared" si="32"/>
        <v>3.9699999999999998</v>
      </c>
      <c r="BJ14" s="899">
        <f t="shared" si="33"/>
        <v>5.0832266325224067</v>
      </c>
      <c r="BK14" s="899">
        <f t="shared" si="34"/>
        <v>279.32</v>
      </c>
      <c r="BL14" s="912">
        <f t="shared" si="35"/>
        <v>242</v>
      </c>
      <c r="BM14" s="899">
        <f t="shared" si="36"/>
        <v>27.419999999999998</v>
      </c>
      <c r="BN14" s="894">
        <f t="shared" si="37"/>
        <v>9.8166976944006876</v>
      </c>
      <c r="BO14" s="913"/>
      <c r="BP14" s="1182">
        <f>'Deposits &amp; Advances'!T20-'Gross NPAs'!BM14</f>
        <v>0</v>
      </c>
      <c r="BQ14" s="913"/>
      <c r="BR14" s="914">
        <v>8</v>
      </c>
      <c r="BS14" s="915" t="s">
        <v>233</v>
      </c>
      <c r="BT14" s="916">
        <v>1</v>
      </c>
      <c r="BU14" s="917">
        <v>0</v>
      </c>
      <c r="BV14" s="899">
        <f t="shared" si="19"/>
        <v>0</v>
      </c>
      <c r="BW14" s="917">
        <v>0.01</v>
      </c>
      <c r="BX14" s="916">
        <v>0.01</v>
      </c>
      <c r="BY14" s="918">
        <f t="shared" si="20"/>
        <v>100</v>
      </c>
      <c r="BZ14" s="916">
        <v>0.5</v>
      </c>
      <c r="CA14" s="917">
        <v>0.24</v>
      </c>
      <c r="CB14" s="919">
        <f t="shared" si="38"/>
        <v>48</v>
      </c>
      <c r="CC14" s="917">
        <v>0.26</v>
      </c>
      <c r="CD14" s="916">
        <v>0.09</v>
      </c>
      <c r="CE14" s="918">
        <f t="shared" si="21"/>
        <v>34.615384615384613</v>
      </c>
      <c r="CF14" s="916">
        <v>0.94</v>
      </c>
      <c r="CG14" s="917">
        <v>0.12</v>
      </c>
      <c r="CH14" s="919">
        <f t="shared" si="22"/>
        <v>12.76595744680851</v>
      </c>
      <c r="CI14" s="920">
        <f t="shared" si="23"/>
        <v>2.71</v>
      </c>
      <c r="CJ14" s="921">
        <f t="shared" si="24"/>
        <v>0.45999999999999996</v>
      </c>
      <c r="CK14" s="922">
        <f t="shared" si="25"/>
        <v>16.974169741697416</v>
      </c>
    </row>
    <row r="15" spans="1:90" ht="20.25" customHeight="1" thickBot="1">
      <c r="A15" s="889">
        <v>9</v>
      </c>
      <c r="B15" s="890" t="s">
        <v>33</v>
      </c>
      <c r="C15" s="891">
        <f>Sectorwise!J17</f>
        <v>0.27</v>
      </c>
      <c r="D15" s="892">
        <v>0</v>
      </c>
      <c r="E15" s="893">
        <v>0.02</v>
      </c>
      <c r="F15" s="894">
        <f t="shared" si="0"/>
        <v>7.4074074074074066</v>
      </c>
      <c r="G15" s="891">
        <f>Sectorwise!X17</f>
        <v>128.55000000000001</v>
      </c>
      <c r="H15" s="892">
        <v>0</v>
      </c>
      <c r="I15" s="895">
        <v>74.12</v>
      </c>
      <c r="J15" s="896">
        <f t="shared" si="1"/>
        <v>57.658498638661996</v>
      </c>
      <c r="K15" s="897">
        <f>Sectorwise!Z17</f>
        <v>0</v>
      </c>
      <c r="L15" s="898">
        <v>0</v>
      </c>
      <c r="M15" s="895">
        <v>0</v>
      </c>
      <c r="N15" s="896" t="str">
        <f t="shared" si="2"/>
        <v>-</v>
      </c>
      <c r="O15" s="895">
        <f>Sectorwise!AB17</f>
        <v>3.1</v>
      </c>
      <c r="P15" s="892">
        <v>0</v>
      </c>
      <c r="Q15" s="895">
        <v>0.82</v>
      </c>
      <c r="R15" s="896">
        <f t="shared" si="3"/>
        <v>26.451612903225801</v>
      </c>
      <c r="S15" s="895">
        <f>Sectorwise!AD17</f>
        <v>6.19</v>
      </c>
      <c r="T15" s="892">
        <v>0</v>
      </c>
      <c r="U15" s="895">
        <v>1.54</v>
      </c>
      <c r="V15" s="894">
        <f t="shared" si="4"/>
        <v>24.878836833602584</v>
      </c>
      <c r="W15" s="899">
        <f>Sectorwise!AF17</f>
        <v>0</v>
      </c>
      <c r="X15" s="898">
        <v>0</v>
      </c>
      <c r="Y15" s="895">
        <v>0</v>
      </c>
      <c r="Z15" s="894" t="str">
        <f t="shared" si="5"/>
        <v>-</v>
      </c>
      <c r="AA15" s="897">
        <f>Sectorwise!AH17</f>
        <v>0</v>
      </c>
      <c r="AB15" s="898">
        <v>0</v>
      </c>
      <c r="AC15" s="895">
        <v>0</v>
      </c>
      <c r="AD15" s="894" t="str">
        <f t="shared" si="6"/>
        <v>-</v>
      </c>
      <c r="AE15" s="900">
        <f>Sectorwise!AJ17</f>
        <v>35.979999999999997</v>
      </c>
      <c r="AF15" s="901">
        <v>0</v>
      </c>
      <c r="AG15" s="895">
        <v>21.88</v>
      </c>
      <c r="AH15" s="902">
        <f t="shared" si="7"/>
        <v>60.811561978877158</v>
      </c>
      <c r="AI15" s="900">
        <f t="shared" si="26"/>
        <v>174.09</v>
      </c>
      <c r="AJ15" s="903">
        <f t="shared" si="27"/>
        <v>0</v>
      </c>
      <c r="AK15" s="900">
        <f t="shared" si="28"/>
        <v>98.38</v>
      </c>
      <c r="AL15" s="904">
        <f t="shared" si="29"/>
        <v>56.511000057441549</v>
      </c>
      <c r="AM15" s="905">
        <f>Sectorwise!AP17</f>
        <v>0</v>
      </c>
      <c r="AN15" s="906">
        <v>0</v>
      </c>
      <c r="AO15" s="895">
        <v>0</v>
      </c>
      <c r="AP15" s="907" t="str">
        <f t="shared" si="10"/>
        <v>-</v>
      </c>
      <c r="AQ15" s="895">
        <f>Sectorwise!AR17</f>
        <v>0</v>
      </c>
      <c r="AR15" s="892">
        <v>0</v>
      </c>
      <c r="AS15" s="895">
        <v>0</v>
      </c>
      <c r="AT15" s="899" t="str">
        <f t="shared" si="11"/>
        <v>-</v>
      </c>
      <c r="AU15" s="908">
        <f>Sectorwise!AT17</f>
        <v>0</v>
      </c>
      <c r="AV15" s="909">
        <v>0</v>
      </c>
      <c r="AW15" s="895">
        <v>0</v>
      </c>
      <c r="AX15" s="896" t="str">
        <f t="shared" si="12"/>
        <v>-</v>
      </c>
      <c r="AY15" s="895">
        <f>Sectorwise!AV17</f>
        <v>0</v>
      </c>
      <c r="AZ15" s="892">
        <v>0</v>
      </c>
      <c r="BA15" s="895">
        <v>0</v>
      </c>
      <c r="BB15" s="896" t="str">
        <f t="shared" si="13"/>
        <v>-</v>
      </c>
      <c r="BC15" s="895">
        <f>Sectorwise!AX17</f>
        <v>49.56</v>
      </c>
      <c r="BD15" s="892">
        <v>0</v>
      </c>
      <c r="BE15" s="895">
        <v>30.97</v>
      </c>
      <c r="BF15" s="910">
        <f t="shared" si="14"/>
        <v>62.489911218724771</v>
      </c>
      <c r="BG15" s="895">
        <f t="shared" si="30"/>
        <v>49.56</v>
      </c>
      <c r="BH15" s="911">
        <f t="shared" si="31"/>
        <v>0</v>
      </c>
      <c r="BI15" s="895">
        <f t="shared" si="32"/>
        <v>30.97</v>
      </c>
      <c r="BJ15" s="899">
        <f t="shared" si="33"/>
        <v>62.489911218724771</v>
      </c>
      <c r="BK15" s="899">
        <f t="shared" si="34"/>
        <v>223.65</v>
      </c>
      <c r="BL15" s="912">
        <f t="shared" si="35"/>
        <v>0</v>
      </c>
      <c r="BM15" s="899">
        <f t="shared" si="36"/>
        <v>129.35</v>
      </c>
      <c r="BN15" s="894">
        <f t="shared" si="37"/>
        <v>57.835904314777551</v>
      </c>
      <c r="BO15" s="913"/>
      <c r="BP15" s="1182">
        <f>'Deposits &amp; Advances'!T21-'Gross NPAs'!BM15</f>
        <v>0</v>
      </c>
      <c r="BQ15" s="913"/>
      <c r="BR15" s="914">
        <v>12</v>
      </c>
      <c r="BS15" s="915" t="s">
        <v>237</v>
      </c>
      <c r="BT15" s="916">
        <v>0</v>
      </c>
      <c r="BU15" s="917">
        <v>0</v>
      </c>
      <c r="BV15" s="899" t="str">
        <f t="shared" si="19"/>
        <v>-</v>
      </c>
      <c r="BW15" s="917">
        <v>0</v>
      </c>
      <c r="BX15" s="916">
        <v>0</v>
      </c>
      <c r="BY15" s="918" t="str">
        <f t="shared" si="20"/>
        <v>-</v>
      </c>
      <c r="BZ15" s="916">
        <v>0</v>
      </c>
      <c r="CA15" s="917">
        <v>0</v>
      </c>
      <c r="CB15" s="919" t="str">
        <f t="shared" si="38"/>
        <v>-</v>
      </c>
      <c r="CC15" s="917">
        <v>0</v>
      </c>
      <c r="CD15" s="916">
        <v>0</v>
      </c>
      <c r="CE15" s="918" t="str">
        <f t="shared" si="21"/>
        <v>-</v>
      </c>
      <c r="CF15" s="916">
        <v>0</v>
      </c>
      <c r="CG15" s="917">
        <v>0</v>
      </c>
      <c r="CH15" s="919" t="str">
        <f t="shared" si="22"/>
        <v>-</v>
      </c>
      <c r="CI15" s="920">
        <f t="shared" si="23"/>
        <v>0</v>
      </c>
      <c r="CJ15" s="921">
        <f t="shared" si="24"/>
        <v>0</v>
      </c>
      <c r="CK15" s="922" t="str">
        <f t="shared" si="25"/>
        <v>-</v>
      </c>
    </row>
    <row r="16" spans="1:90" ht="20.25" customHeight="1" thickBot="1">
      <c r="A16" s="999">
        <v>10</v>
      </c>
      <c r="B16" s="890" t="s">
        <v>34</v>
      </c>
      <c r="C16" s="891">
        <f>Sectorwise!J18</f>
        <v>0.52</v>
      </c>
      <c r="D16" s="892">
        <v>0</v>
      </c>
      <c r="E16" s="893">
        <v>0</v>
      </c>
      <c r="F16" s="894">
        <f t="shared" si="0"/>
        <v>0</v>
      </c>
      <c r="G16" s="891">
        <f>Sectorwise!X18</f>
        <v>10.92</v>
      </c>
      <c r="H16" s="892">
        <v>0</v>
      </c>
      <c r="I16" s="895">
        <v>0</v>
      </c>
      <c r="J16" s="896">
        <f t="shared" si="1"/>
        <v>0</v>
      </c>
      <c r="K16" s="897">
        <f>Sectorwise!Z18</f>
        <v>0</v>
      </c>
      <c r="L16" s="898">
        <v>0</v>
      </c>
      <c r="M16" s="895">
        <v>0</v>
      </c>
      <c r="N16" s="896" t="str">
        <f t="shared" si="2"/>
        <v>-</v>
      </c>
      <c r="O16" s="895">
        <f>Sectorwise!AB18</f>
        <v>0.45</v>
      </c>
      <c r="P16" s="892">
        <v>0</v>
      </c>
      <c r="Q16" s="895">
        <v>0</v>
      </c>
      <c r="R16" s="896">
        <f t="shared" si="3"/>
        <v>0</v>
      </c>
      <c r="S16" s="895">
        <f>Sectorwise!AD18</f>
        <v>4.51</v>
      </c>
      <c r="T16" s="892">
        <v>0</v>
      </c>
      <c r="U16" s="895">
        <v>0</v>
      </c>
      <c r="V16" s="894">
        <f t="shared" si="4"/>
        <v>0</v>
      </c>
      <c r="W16" s="899">
        <f>Sectorwise!AF18</f>
        <v>0</v>
      </c>
      <c r="X16" s="898">
        <v>0</v>
      </c>
      <c r="Y16" s="895">
        <v>0</v>
      </c>
      <c r="Z16" s="894" t="str">
        <f t="shared" si="5"/>
        <v>-</v>
      </c>
      <c r="AA16" s="897">
        <f>Sectorwise!AH18</f>
        <v>0</v>
      </c>
      <c r="AB16" s="898">
        <v>0</v>
      </c>
      <c r="AC16" s="895">
        <v>0</v>
      </c>
      <c r="AD16" s="894" t="str">
        <f t="shared" si="6"/>
        <v>-</v>
      </c>
      <c r="AE16" s="900">
        <f>Sectorwise!AJ18</f>
        <v>1.49</v>
      </c>
      <c r="AF16" s="901">
        <v>0</v>
      </c>
      <c r="AG16" s="895">
        <v>0</v>
      </c>
      <c r="AH16" s="902">
        <f t="shared" si="7"/>
        <v>0</v>
      </c>
      <c r="AI16" s="900">
        <f t="shared" si="26"/>
        <v>17.889999999999997</v>
      </c>
      <c r="AJ16" s="903">
        <f t="shared" si="27"/>
        <v>0</v>
      </c>
      <c r="AK16" s="900">
        <f t="shared" si="28"/>
        <v>0</v>
      </c>
      <c r="AL16" s="904">
        <f t="shared" si="29"/>
        <v>0</v>
      </c>
      <c r="AM16" s="905">
        <f>Sectorwise!AP18</f>
        <v>0</v>
      </c>
      <c r="AN16" s="906">
        <v>0</v>
      </c>
      <c r="AO16" s="895">
        <v>0</v>
      </c>
      <c r="AP16" s="907" t="str">
        <f t="shared" si="10"/>
        <v>-</v>
      </c>
      <c r="AQ16" s="895">
        <f>Sectorwise!AR18</f>
        <v>0</v>
      </c>
      <c r="AR16" s="892">
        <v>0</v>
      </c>
      <c r="AS16" s="895">
        <v>0</v>
      </c>
      <c r="AT16" s="899" t="str">
        <f t="shared" si="11"/>
        <v>-</v>
      </c>
      <c r="AU16" s="908">
        <f>Sectorwise!AT18</f>
        <v>0</v>
      </c>
      <c r="AV16" s="909">
        <v>0</v>
      </c>
      <c r="AW16" s="895">
        <v>0</v>
      </c>
      <c r="AX16" s="896" t="str">
        <f t="shared" si="12"/>
        <v>-</v>
      </c>
      <c r="AY16" s="895">
        <f>Sectorwise!AV18</f>
        <v>1.1299999999999999</v>
      </c>
      <c r="AZ16" s="892">
        <v>0</v>
      </c>
      <c r="BA16" s="895">
        <v>0</v>
      </c>
      <c r="BB16" s="896">
        <f t="shared" si="13"/>
        <v>0</v>
      </c>
      <c r="BC16" s="895">
        <f>Sectorwise!AX18</f>
        <v>2.54</v>
      </c>
      <c r="BD16" s="892">
        <v>0</v>
      </c>
      <c r="BE16" s="895">
        <v>0</v>
      </c>
      <c r="BF16" s="910">
        <f t="shared" si="14"/>
        <v>0</v>
      </c>
      <c r="BG16" s="895">
        <f t="shared" si="30"/>
        <v>3.67</v>
      </c>
      <c r="BH16" s="911">
        <f t="shared" si="31"/>
        <v>0</v>
      </c>
      <c r="BI16" s="895">
        <f t="shared" si="32"/>
        <v>0</v>
      </c>
      <c r="BJ16" s="899">
        <f t="shared" si="33"/>
        <v>0</v>
      </c>
      <c r="BK16" s="899">
        <f t="shared" si="34"/>
        <v>21.559999999999995</v>
      </c>
      <c r="BL16" s="912">
        <f t="shared" si="35"/>
        <v>0</v>
      </c>
      <c r="BM16" s="899">
        <f t="shared" si="36"/>
        <v>0</v>
      </c>
      <c r="BN16" s="894">
        <f t="shared" si="37"/>
        <v>0</v>
      </c>
      <c r="BO16" s="913"/>
      <c r="BP16" s="1182">
        <f>'Deposits &amp; Advances'!T22-'Gross NPAs'!BM16</f>
        <v>0</v>
      </c>
      <c r="BQ16" s="913"/>
      <c r="BR16" s="1004">
        <v>15</v>
      </c>
      <c r="BS16" s="915" t="s">
        <v>240</v>
      </c>
      <c r="BT16" s="916">
        <v>0</v>
      </c>
      <c r="BU16" s="917">
        <v>0</v>
      </c>
      <c r="BV16" s="899" t="str">
        <f t="shared" si="19"/>
        <v>-</v>
      </c>
      <c r="BW16" s="917">
        <v>0</v>
      </c>
      <c r="BX16" s="916">
        <v>0</v>
      </c>
      <c r="BY16" s="918" t="str">
        <f t="shared" si="20"/>
        <v>-</v>
      </c>
      <c r="BZ16" s="916">
        <v>0</v>
      </c>
      <c r="CA16" s="917">
        <v>0</v>
      </c>
      <c r="CB16" s="919" t="str">
        <f t="shared" si="38"/>
        <v>-</v>
      </c>
      <c r="CC16" s="917">
        <v>0</v>
      </c>
      <c r="CD16" s="916">
        <v>0</v>
      </c>
      <c r="CE16" s="918" t="str">
        <f t="shared" si="21"/>
        <v>-</v>
      </c>
      <c r="CF16" s="916">
        <v>0.15</v>
      </c>
      <c r="CG16" s="917">
        <v>0</v>
      </c>
      <c r="CH16" s="919">
        <f t="shared" si="22"/>
        <v>0</v>
      </c>
      <c r="CI16" s="920">
        <f t="shared" si="23"/>
        <v>0.15</v>
      </c>
      <c r="CJ16" s="921">
        <f t="shared" si="24"/>
        <v>0</v>
      </c>
      <c r="CK16" s="922">
        <f t="shared" si="25"/>
        <v>0</v>
      </c>
    </row>
    <row r="17" spans="1:94" ht="20.25" customHeight="1" thickBot="1">
      <c r="A17" s="999">
        <v>11</v>
      </c>
      <c r="B17" s="890" t="s">
        <v>35</v>
      </c>
      <c r="C17" s="891">
        <f>Sectorwise!J19</f>
        <v>0.11</v>
      </c>
      <c r="D17" s="892">
        <v>0</v>
      </c>
      <c r="E17" s="925">
        <v>0</v>
      </c>
      <c r="F17" s="894">
        <f t="shared" si="0"/>
        <v>0</v>
      </c>
      <c r="G17" s="891">
        <f>Sectorwise!X19</f>
        <v>7.29</v>
      </c>
      <c r="H17" s="892">
        <v>93</v>
      </c>
      <c r="I17" s="926">
        <v>1.18</v>
      </c>
      <c r="J17" s="896">
        <f t="shared" si="1"/>
        <v>16.186556927297669</v>
      </c>
      <c r="K17" s="897">
        <f>Sectorwise!Z19</f>
        <v>0</v>
      </c>
      <c r="L17" s="898">
        <v>0</v>
      </c>
      <c r="M17" s="926">
        <v>0</v>
      </c>
      <c r="N17" s="896" t="str">
        <f t="shared" si="2"/>
        <v>-</v>
      </c>
      <c r="O17" s="895">
        <f>Sectorwise!AB19</f>
        <v>0.44</v>
      </c>
      <c r="P17" s="892">
        <v>0</v>
      </c>
      <c r="Q17" s="926">
        <v>0</v>
      </c>
      <c r="R17" s="896">
        <f t="shared" si="3"/>
        <v>0</v>
      </c>
      <c r="S17" s="895">
        <f>Sectorwise!AD19</f>
        <v>2.97</v>
      </c>
      <c r="T17" s="892">
        <v>1</v>
      </c>
      <c r="U17" s="926">
        <v>0.01</v>
      </c>
      <c r="V17" s="894">
        <f t="shared" si="4"/>
        <v>0.33670033670033667</v>
      </c>
      <c r="W17" s="899">
        <f>Sectorwise!AF19</f>
        <v>0</v>
      </c>
      <c r="X17" s="898">
        <v>0</v>
      </c>
      <c r="Y17" s="926">
        <v>0</v>
      </c>
      <c r="Z17" s="894" t="str">
        <f t="shared" si="5"/>
        <v>-</v>
      </c>
      <c r="AA17" s="897">
        <f>Sectorwise!AH19</f>
        <v>0</v>
      </c>
      <c r="AB17" s="898">
        <v>0</v>
      </c>
      <c r="AC17" s="926">
        <v>0</v>
      </c>
      <c r="AD17" s="894" t="str">
        <f t="shared" si="6"/>
        <v>-</v>
      </c>
      <c r="AE17" s="900">
        <f>Sectorwise!AJ19</f>
        <v>0.12</v>
      </c>
      <c r="AF17" s="901">
        <v>0</v>
      </c>
      <c r="AG17" s="926">
        <v>0</v>
      </c>
      <c r="AH17" s="902">
        <f t="shared" si="7"/>
        <v>0</v>
      </c>
      <c r="AI17" s="900">
        <f t="shared" si="26"/>
        <v>10.93</v>
      </c>
      <c r="AJ17" s="903">
        <f t="shared" si="27"/>
        <v>94</v>
      </c>
      <c r="AK17" s="900">
        <f t="shared" si="28"/>
        <v>1.19</v>
      </c>
      <c r="AL17" s="904">
        <f t="shared" si="29"/>
        <v>10.887465690759377</v>
      </c>
      <c r="AM17" s="905">
        <f>Sectorwise!AP19</f>
        <v>0</v>
      </c>
      <c r="AN17" s="906">
        <v>0</v>
      </c>
      <c r="AO17" s="926">
        <v>0</v>
      </c>
      <c r="AP17" s="907" t="str">
        <f t="shared" si="10"/>
        <v>-</v>
      </c>
      <c r="AQ17" s="895">
        <f>Sectorwise!AR19</f>
        <v>0.27</v>
      </c>
      <c r="AR17" s="892">
        <v>0</v>
      </c>
      <c r="AS17" s="926">
        <v>0</v>
      </c>
      <c r="AT17" s="899">
        <f t="shared" si="11"/>
        <v>0</v>
      </c>
      <c r="AU17" s="908">
        <f>Sectorwise!AT19</f>
        <v>2.11</v>
      </c>
      <c r="AV17" s="909">
        <v>0</v>
      </c>
      <c r="AW17" s="926">
        <v>0</v>
      </c>
      <c r="AX17" s="896">
        <f t="shared" si="12"/>
        <v>0</v>
      </c>
      <c r="AY17" s="895">
        <f>Sectorwise!AV19</f>
        <v>0.1</v>
      </c>
      <c r="AZ17" s="892">
        <v>1</v>
      </c>
      <c r="BA17" s="926">
        <v>0</v>
      </c>
      <c r="BB17" s="896">
        <f t="shared" si="13"/>
        <v>0</v>
      </c>
      <c r="BC17" s="895">
        <f>Sectorwise!AX19</f>
        <v>1.94</v>
      </c>
      <c r="BD17" s="892">
        <v>18</v>
      </c>
      <c r="BE17" s="926">
        <v>0.18</v>
      </c>
      <c r="BF17" s="910">
        <f t="shared" si="14"/>
        <v>9.2783505154639183</v>
      </c>
      <c r="BG17" s="895">
        <f t="shared" si="30"/>
        <v>4.42</v>
      </c>
      <c r="BH17" s="911">
        <f t="shared" si="31"/>
        <v>19</v>
      </c>
      <c r="BI17" s="895">
        <f t="shared" si="32"/>
        <v>0.18</v>
      </c>
      <c r="BJ17" s="899">
        <f t="shared" si="33"/>
        <v>4.0723981900452486</v>
      </c>
      <c r="BK17" s="899">
        <f t="shared" si="34"/>
        <v>15.35</v>
      </c>
      <c r="BL17" s="912">
        <f t="shared" si="35"/>
        <v>113</v>
      </c>
      <c r="BM17" s="899">
        <f t="shared" si="36"/>
        <v>1.3699999999999999</v>
      </c>
      <c r="BN17" s="894">
        <f t="shared" si="37"/>
        <v>8.9250814332247543</v>
      </c>
      <c r="BO17" s="913"/>
      <c r="BP17" s="1182">
        <f>'Deposits &amp; Advances'!T23-'Gross NPAs'!BM17</f>
        <v>0</v>
      </c>
      <c r="BQ17" s="913"/>
      <c r="BR17" s="1004">
        <v>19</v>
      </c>
      <c r="BS17" s="915" t="s">
        <v>244</v>
      </c>
      <c r="BT17" s="916">
        <v>0</v>
      </c>
      <c r="BU17" s="917">
        <v>0</v>
      </c>
      <c r="BV17" s="899" t="str">
        <f t="shared" si="19"/>
        <v>-</v>
      </c>
      <c r="BW17" s="917">
        <v>0</v>
      </c>
      <c r="BX17" s="916">
        <v>0</v>
      </c>
      <c r="BY17" s="918" t="str">
        <f t="shared" si="20"/>
        <v>-</v>
      </c>
      <c r="BZ17" s="916">
        <v>0.14000000000000001</v>
      </c>
      <c r="CA17" s="917">
        <v>0.04</v>
      </c>
      <c r="CB17" s="919">
        <f t="shared" si="38"/>
        <v>28.571428571428569</v>
      </c>
      <c r="CC17" s="917">
        <v>0.25</v>
      </c>
      <c r="CD17" s="916">
        <v>0.05</v>
      </c>
      <c r="CE17" s="918">
        <f t="shared" si="21"/>
        <v>20</v>
      </c>
      <c r="CF17" s="916">
        <v>0</v>
      </c>
      <c r="CG17" s="917">
        <v>0</v>
      </c>
      <c r="CH17" s="919" t="str">
        <f t="shared" si="22"/>
        <v>-</v>
      </c>
      <c r="CI17" s="920">
        <f t="shared" si="23"/>
        <v>0.39</v>
      </c>
      <c r="CJ17" s="921">
        <f t="shared" si="24"/>
        <v>0.09</v>
      </c>
      <c r="CK17" s="922">
        <f t="shared" si="25"/>
        <v>23.076923076923077</v>
      </c>
    </row>
    <row r="18" spans="1:94" ht="20.25" customHeight="1" thickBot="1">
      <c r="A18" s="889">
        <v>12</v>
      </c>
      <c r="B18" s="924" t="s">
        <v>36</v>
      </c>
      <c r="C18" s="891">
        <f>Sectorwise!J20</f>
        <v>12.25</v>
      </c>
      <c r="D18" s="892">
        <v>3</v>
      </c>
      <c r="E18" s="925">
        <v>7.6741000000000001</v>
      </c>
      <c r="F18" s="894">
        <f t="shared" si="0"/>
        <v>62.645714285714284</v>
      </c>
      <c r="G18" s="891">
        <f>Sectorwise!X20</f>
        <v>82.27</v>
      </c>
      <c r="H18" s="892">
        <v>159</v>
      </c>
      <c r="I18" s="926">
        <v>14.76</v>
      </c>
      <c r="J18" s="896">
        <f t="shared" si="1"/>
        <v>17.940926218548682</v>
      </c>
      <c r="K18" s="897">
        <f>Sectorwise!Z20</f>
        <v>0</v>
      </c>
      <c r="L18" s="898">
        <v>0</v>
      </c>
      <c r="M18" s="926">
        <v>0</v>
      </c>
      <c r="N18" s="896" t="str">
        <f t="shared" si="2"/>
        <v>-</v>
      </c>
      <c r="O18" s="895">
        <f>Sectorwise!AB20</f>
        <v>2.06</v>
      </c>
      <c r="P18" s="892">
        <v>12</v>
      </c>
      <c r="Q18" s="926">
        <v>0.39</v>
      </c>
      <c r="R18" s="896">
        <f t="shared" si="3"/>
        <v>18.932038834951456</v>
      </c>
      <c r="S18" s="895">
        <f>Sectorwise!AD20</f>
        <v>17.829999999999998</v>
      </c>
      <c r="T18" s="892">
        <v>13</v>
      </c>
      <c r="U18" s="926">
        <v>8.5999999999999993E-2</v>
      </c>
      <c r="V18" s="894">
        <f t="shared" si="4"/>
        <v>0.48233314638250141</v>
      </c>
      <c r="W18" s="899">
        <f>Sectorwise!AF20</f>
        <v>0</v>
      </c>
      <c r="X18" s="898">
        <v>0</v>
      </c>
      <c r="Y18" s="926">
        <v>0</v>
      </c>
      <c r="Z18" s="894" t="str">
        <f t="shared" si="5"/>
        <v>-</v>
      </c>
      <c r="AA18" s="897">
        <f>Sectorwise!AH20</f>
        <v>0</v>
      </c>
      <c r="AB18" s="898">
        <v>0</v>
      </c>
      <c r="AC18" s="926">
        <v>0</v>
      </c>
      <c r="AD18" s="894" t="str">
        <f t="shared" si="6"/>
        <v>-</v>
      </c>
      <c r="AE18" s="900">
        <f>Sectorwise!AJ20</f>
        <v>4.0000000000000001E-3</v>
      </c>
      <c r="AF18" s="901">
        <v>1</v>
      </c>
      <c r="AG18" s="926">
        <v>0</v>
      </c>
      <c r="AH18" s="902">
        <f t="shared" si="7"/>
        <v>0</v>
      </c>
      <c r="AI18" s="900">
        <f t="shared" si="26"/>
        <v>114.414</v>
      </c>
      <c r="AJ18" s="903">
        <f t="shared" si="27"/>
        <v>188</v>
      </c>
      <c r="AK18" s="900">
        <f t="shared" si="28"/>
        <v>22.9101</v>
      </c>
      <c r="AL18" s="904">
        <f t="shared" si="29"/>
        <v>20.023860716345901</v>
      </c>
      <c r="AM18" s="905">
        <f>Sectorwise!AP20</f>
        <v>0</v>
      </c>
      <c r="AN18" s="906">
        <v>0</v>
      </c>
      <c r="AO18" s="926">
        <v>0</v>
      </c>
      <c r="AP18" s="907" t="str">
        <f t="shared" si="10"/>
        <v>-</v>
      </c>
      <c r="AQ18" s="895">
        <f>Sectorwise!AR20</f>
        <v>1.1399999999999999</v>
      </c>
      <c r="AR18" s="892">
        <v>0</v>
      </c>
      <c r="AS18" s="926">
        <v>0</v>
      </c>
      <c r="AT18" s="899">
        <f t="shared" si="11"/>
        <v>0</v>
      </c>
      <c r="AU18" s="908">
        <f>Sectorwise!AT20</f>
        <v>14.26</v>
      </c>
      <c r="AV18" s="909">
        <v>1</v>
      </c>
      <c r="AW18" s="926">
        <v>0.63</v>
      </c>
      <c r="AX18" s="896">
        <f t="shared" si="12"/>
        <v>4.4179523141654977</v>
      </c>
      <c r="AY18" s="895">
        <f>Sectorwise!AV20</f>
        <v>0.32</v>
      </c>
      <c r="AZ18" s="892">
        <v>8</v>
      </c>
      <c r="BA18" s="926">
        <v>0.03</v>
      </c>
      <c r="BB18" s="896">
        <f t="shared" si="13"/>
        <v>9.375</v>
      </c>
      <c r="BC18" s="895">
        <f>Sectorwise!AX20</f>
        <v>42.19</v>
      </c>
      <c r="BD18" s="892">
        <v>35</v>
      </c>
      <c r="BE18" s="926">
        <v>4.9199000000000002</v>
      </c>
      <c r="BF18" s="910">
        <f t="shared" si="14"/>
        <v>11.661294145532118</v>
      </c>
      <c r="BG18" s="895">
        <f t="shared" si="30"/>
        <v>57.91</v>
      </c>
      <c r="BH18" s="911">
        <f t="shared" si="31"/>
        <v>44</v>
      </c>
      <c r="BI18" s="895">
        <f t="shared" si="32"/>
        <v>5.5799000000000003</v>
      </c>
      <c r="BJ18" s="899">
        <f t="shared" si="33"/>
        <v>9.6354688309445695</v>
      </c>
      <c r="BK18" s="899">
        <f t="shared" si="34"/>
        <v>172.32400000000001</v>
      </c>
      <c r="BL18" s="912">
        <f t="shared" si="35"/>
        <v>232</v>
      </c>
      <c r="BM18" s="899">
        <f t="shared" si="36"/>
        <v>28.490000000000002</v>
      </c>
      <c r="BN18" s="894">
        <f t="shared" si="37"/>
        <v>16.532810287597783</v>
      </c>
      <c r="BO18" s="913"/>
      <c r="BP18" s="1182">
        <f>'Deposits &amp; Advances'!T24-'Gross NPAs'!BM18</f>
        <v>0</v>
      </c>
      <c r="BQ18" s="913"/>
      <c r="BR18" s="914">
        <v>20</v>
      </c>
      <c r="BS18" s="927" t="s">
        <v>245</v>
      </c>
      <c r="BT18" s="916">
        <v>0</v>
      </c>
      <c r="BU18" s="917">
        <v>0</v>
      </c>
      <c r="BV18" s="899" t="str">
        <f t="shared" si="19"/>
        <v>-</v>
      </c>
      <c r="BW18" s="917">
        <v>0</v>
      </c>
      <c r="BX18" s="916">
        <v>0</v>
      </c>
      <c r="BY18" s="918" t="str">
        <f t="shared" si="20"/>
        <v>-</v>
      </c>
      <c r="BZ18" s="916">
        <v>0</v>
      </c>
      <c r="CA18" s="917">
        <v>0</v>
      </c>
      <c r="CB18" s="919" t="str">
        <f t="shared" si="38"/>
        <v>-</v>
      </c>
      <c r="CC18" s="917">
        <v>0</v>
      </c>
      <c r="CD18" s="916">
        <v>0</v>
      </c>
      <c r="CE18" s="918" t="str">
        <f t="shared" si="21"/>
        <v>-</v>
      </c>
      <c r="CF18" s="916">
        <v>0</v>
      </c>
      <c r="CG18" s="917">
        <v>0</v>
      </c>
      <c r="CH18" s="919" t="str">
        <f t="shared" si="22"/>
        <v>-</v>
      </c>
      <c r="CI18" s="920">
        <f t="shared" si="23"/>
        <v>0</v>
      </c>
      <c r="CJ18" s="921">
        <f t="shared" si="24"/>
        <v>0</v>
      </c>
      <c r="CK18" s="922" t="str">
        <f t="shared" si="25"/>
        <v>-</v>
      </c>
    </row>
    <row r="19" spans="1:94" ht="20.25" customHeight="1" thickBot="1">
      <c r="A19" s="1009"/>
      <c r="B19" s="1010" t="s">
        <v>247</v>
      </c>
      <c r="C19" s="1011">
        <f ca="1">SUM(C7:C27)</f>
        <v>585.21000000000015</v>
      </c>
      <c r="D19" s="1012">
        <f ca="1">SUM(D7:D27)</f>
        <v>6036</v>
      </c>
      <c r="E19" s="1012">
        <f ca="1">SUM(E7:E27)</f>
        <v>97.104100000000003</v>
      </c>
      <c r="F19" s="1013">
        <f ca="1">IFERROR(E19/C19*100,"-")</f>
        <v>16.593034978896462</v>
      </c>
      <c r="G19" s="1011">
        <f ca="1">SUM(G7:G27)</f>
        <v>2271.81</v>
      </c>
      <c r="H19" s="1012">
        <f ca="1">SUM(H7:H27)</f>
        <v>9883</v>
      </c>
      <c r="I19" s="1012">
        <f ca="1">SUM(I7:I27)</f>
        <v>485.35000000000008</v>
      </c>
      <c r="J19" s="1013">
        <f t="shared" ca="1" si="1"/>
        <v>21.36402251948887</v>
      </c>
      <c r="K19" s="1011">
        <f ca="1">SUM(K7:K27)</f>
        <v>0</v>
      </c>
      <c r="L19" s="1012">
        <f ca="1">SUM(L7:L27)</f>
        <v>0</v>
      </c>
      <c r="M19" s="1012">
        <f ca="1">SUM(M7:M27)</f>
        <v>0</v>
      </c>
      <c r="N19" s="1013" t="str">
        <f t="shared" ca="1" si="2"/>
        <v>-</v>
      </c>
      <c r="O19" s="1011">
        <f ca="1">SUM(O7:O27)</f>
        <v>104.99</v>
      </c>
      <c r="P19" s="1012">
        <f ca="1">SUM(P7:P27)</f>
        <v>305</v>
      </c>
      <c r="Q19" s="1012">
        <f ca="1">SUM(Q7:Q27)</f>
        <v>10.210000000000003</v>
      </c>
      <c r="R19" s="1013">
        <f t="shared" ca="1" si="3"/>
        <v>9.7247356891132526</v>
      </c>
      <c r="S19" s="1011">
        <f ca="1">SUM(S7:S27)</f>
        <v>1121.3300000000002</v>
      </c>
      <c r="T19" s="1012">
        <f ca="1">SUM(T7:T27)</f>
        <v>456</v>
      </c>
      <c r="U19" s="1011">
        <f ca="1">SUM(U7:U27)</f>
        <v>20.846</v>
      </c>
      <c r="V19" s="1013">
        <f t="shared" ca="1" si="4"/>
        <v>1.8590423871652413</v>
      </c>
      <c r="W19" s="1011">
        <f ca="1">SUM(W7:W27)</f>
        <v>1.0102</v>
      </c>
      <c r="X19" s="1012">
        <f ca="1">SUM(X7:X27)</f>
        <v>0</v>
      </c>
      <c r="Y19" s="1012">
        <f ca="1">SUM(Y7:Y27)</f>
        <v>0.13</v>
      </c>
      <c r="Z19" s="1013">
        <f t="shared" ca="1" si="5"/>
        <v>12.86873886359137</v>
      </c>
      <c r="AA19" s="1011">
        <f ca="1">SUM(AA7:AA27)</f>
        <v>0.14000000000000001</v>
      </c>
      <c r="AB19" s="1012">
        <f ca="1">SUM(AB7:AB27)</f>
        <v>1</v>
      </c>
      <c r="AC19" s="1012">
        <f ca="1">SUM(AC7:AC27)</f>
        <v>0.01</v>
      </c>
      <c r="AD19" s="1013">
        <f t="shared" ca="1" si="6"/>
        <v>7.1428571428571423</v>
      </c>
      <c r="AE19" s="1011">
        <f ca="1">SUM(AE7:AE27)</f>
        <v>64.153999999999996</v>
      </c>
      <c r="AF19" s="1012">
        <f ca="1">SUM(AF7:AF27)</f>
        <v>128</v>
      </c>
      <c r="AG19" s="1012">
        <f ca="1">SUM(AG7:AG27)</f>
        <v>22.57</v>
      </c>
      <c r="AH19" s="1013">
        <f t="shared" ca="1" si="7"/>
        <v>35.180970789038881</v>
      </c>
      <c r="AI19" s="900">
        <f t="shared" ca="1" si="26"/>
        <v>4148.6442000000006</v>
      </c>
      <c r="AJ19" s="903">
        <f t="shared" ca="1" si="27"/>
        <v>16809</v>
      </c>
      <c r="AK19" s="900">
        <f t="shared" ca="1" si="28"/>
        <v>636.22010000000012</v>
      </c>
      <c r="AL19" s="904">
        <f t="shared" ca="1" si="29"/>
        <v>15.335614946203387</v>
      </c>
      <c r="AM19" s="1011">
        <f ca="1">SUM(AM7:AM27)</f>
        <v>0.44</v>
      </c>
      <c r="AN19" s="1012">
        <f ca="1">SUM(AN7:AN27)</f>
        <v>0</v>
      </c>
      <c r="AO19" s="1012">
        <f ca="1">SUM(AO7:AO27)</f>
        <v>0</v>
      </c>
      <c r="AP19" s="1013">
        <f t="shared" ca="1" si="10"/>
        <v>0</v>
      </c>
      <c r="AQ19" s="1011">
        <f ca="1">SUM(AQ7:AQ27)</f>
        <v>20.639999999999997</v>
      </c>
      <c r="AR19" s="1012">
        <f ca="1">SUM(AR7:AR27)</f>
        <v>13</v>
      </c>
      <c r="AS19" s="1012">
        <f ca="1">SUM(AS7:AS27)</f>
        <v>0.74</v>
      </c>
      <c r="AT19" s="1013">
        <f t="shared" ca="1" si="11"/>
        <v>3.5852713178294584</v>
      </c>
      <c r="AU19" s="1011">
        <f ca="1">SUM(AU7:AU27)</f>
        <v>296.95999999999998</v>
      </c>
      <c r="AV19" s="1012">
        <f ca="1">SUM(AV7:AV27)</f>
        <v>95</v>
      </c>
      <c r="AW19" s="1012">
        <f ca="1">SUM(AW7:AW27)</f>
        <v>5.22</v>
      </c>
      <c r="AX19" s="1013">
        <f t="shared" ca="1" si="12"/>
        <v>1.7578125</v>
      </c>
      <c r="AY19" s="1011">
        <f ca="1">SUM(AY7:AY27)</f>
        <v>4672.1699999999992</v>
      </c>
      <c r="AZ19" s="1012">
        <f ca="1">SUM(AZ7:AZ27)</f>
        <v>1151</v>
      </c>
      <c r="BA19" s="1012">
        <f ca="1">SUM(BA7:BA27)</f>
        <v>11.059999999999999</v>
      </c>
      <c r="BB19" s="1013">
        <f t="shared" ca="1" si="13"/>
        <v>0.23672083849688688</v>
      </c>
      <c r="BC19" s="1011">
        <f ca="1">SUM(BC7:BC27)</f>
        <v>4442.1590000000006</v>
      </c>
      <c r="BD19" s="1012">
        <f ca="1">SUM(BD7:BD27)</f>
        <v>1180</v>
      </c>
      <c r="BE19" s="1012">
        <f ca="1">SUM(BE7:BE27)</f>
        <v>97.869900000000001</v>
      </c>
      <c r="BF19" s="1013">
        <f t="shared" ca="1" si="14"/>
        <v>2.2032056934477131</v>
      </c>
      <c r="BG19" s="895">
        <f t="shared" ca="1" si="30"/>
        <v>9432.3689999999988</v>
      </c>
      <c r="BH19" s="911">
        <f t="shared" ca="1" si="31"/>
        <v>2439</v>
      </c>
      <c r="BI19" s="895">
        <f t="shared" ca="1" si="32"/>
        <v>114.8899</v>
      </c>
      <c r="BJ19" s="899">
        <f t="shared" ca="1" si="33"/>
        <v>1.2180386496753892</v>
      </c>
      <c r="BK19" s="899">
        <f t="shared" ca="1" si="34"/>
        <v>13581.013199999999</v>
      </c>
      <c r="BL19" s="912">
        <f t="shared" ca="1" si="35"/>
        <v>19248</v>
      </c>
      <c r="BM19" s="899">
        <f t="shared" ca="1" si="36"/>
        <v>751.11000000000013</v>
      </c>
      <c r="BN19" s="894">
        <f t="shared" ca="1" si="37"/>
        <v>5.530588837068505</v>
      </c>
      <c r="BO19" s="913"/>
      <c r="BP19" s="1182">
        <f ca="1">'Deposits &amp; Advances'!T25-'Gross NPAs'!BM19</f>
        <v>0</v>
      </c>
      <c r="BQ19" s="913"/>
      <c r="BR19" s="1014"/>
      <c r="BS19" s="944" t="s">
        <v>247</v>
      </c>
      <c r="BT19" s="1015">
        <f ca="1">SUM(BT7:BT27)</f>
        <v>1.85</v>
      </c>
      <c r="BU19" s="1015">
        <f ca="1">SUM(BU7:BU27)</f>
        <v>0</v>
      </c>
      <c r="BV19" s="1016">
        <f t="shared" ca="1" si="19"/>
        <v>0</v>
      </c>
      <c r="BW19" s="1015">
        <f ca="1">SUM(BW7:BW27)</f>
        <v>28.2</v>
      </c>
      <c r="BX19" s="1015">
        <f ca="1">SUM(BX7:BX27)</f>
        <v>2.2699999999999996</v>
      </c>
      <c r="BY19" s="1017">
        <f t="shared" ca="1" si="20"/>
        <v>8.0496453900709213</v>
      </c>
      <c r="BZ19" s="1015">
        <f ca="1">SUM(BZ7:BZ27)</f>
        <v>42.27</v>
      </c>
      <c r="CA19" s="1015">
        <f ca="1">SUM(CA7:CA27)</f>
        <v>0.73</v>
      </c>
      <c r="CB19" s="1018">
        <f t="shared" ca="1" si="38"/>
        <v>1.726993139342323</v>
      </c>
      <c r="CC19" s="1015">
        <f ca="1">SUM(CC7:CC27)</f>
        <v>6.46</v>
      </c>
      <c r="CD19" s="1015">
        <f ca="1">SUM(CD7:CD27)</f>
        <v>0.63</v>
      </c>
      <c r="CE19" s="1017">
        <f t="shared" ca="1" si="21"/>
        <v>9.7523219814241493</v>
      </c>
      <c r="CF19" s="1015">
        <f ca="1">SUM(CF7:CF27)</f>
        <v>66.339999999999989</v>
      </c>
      <c r="CG19" s="1015">
        <f ca="1">SUM(CG7:CG27)</f>
        <v>0.75</v>
      </c>
      <c r="CH19" s="1018">
        <f t="shared" ca="1" si="22"/>
        <v>1.1305396442568587</v>
      </c>
      <c r="CI19" s="1015">
        <f ca="1">SUM(CI7:CI27)</f>
        <v>145.12</v>
      </c>
      <c r="CJ19" s="1015">
        <f ca="1">SUM(CJ7:CJ27)</f>
        <v>4.379999999999999</v>
      </c>
      <c r="CK19" s="1019">
        <f t="shared" ca="1" si="25"/>
        <v>3.0181918412348394</v>
      </c>
    </row>
    <row r="20" spans="1:94" ht="20.25" customHeight="1" thickBot="1">
      <c r="A20" s="1020" t="s">
        <v>39</v>
      </c>
      <c r="B20" s="1020" t="s">
        <v>40</v>
      </c>
      <c r="C20" s="1021"/>
      <c r="D20" s="1022"/>
      <c r="E20" s="1023"/>
      <c r="F20" s="1024"/>
      <c r="G20" s="1011"/>
      <c r="H20" s="1025"/>
      <c r="I20" s="1021"/>
      <c r="J20" s="1026"/>
      <c r="K20" s="1027"/>
      <c r="L20" s="1028"/>
      <c r="M20" s="1021"/>
      <c r="N20" s="1027"/>
      <c r="O20" s="1011"/>
      <c r="P20" s="1025"/>
      <c r="Q20" s="1021"/>
      <c r="R20" s="1026"/>
      <c r="S20" s="1011"/>
      <c r="T20" s="1025"/>
      <c r="U20" s="1021"/>
      <c r="V20" s="1024"/>
      <c r="W20" s="1027"/>
      <c r="X20" s="1028"/>
      <c r="Y20" s="1021"/>
      <c r="Z20" s="1024"/>
      <c r="AA20" s="1027"/>
      <c r="AB20" s="1028"/>
      <c r="AC20" s="1021"/>
      <c r="AD20" s="1024"/>
      <c r="AE20" s="1029"/>
      <c r="AF20" s="1030"/>
      <c r="AG20" s="1021"/>
      <c r="AH20" s="1031"/>
      <c r="AI20" s="900">
        <f t="shared" si="26"/>
        <v>0</v>
      </c>
      <c r="AJ20" s="903">
        <f t="shared" si="27"/>
        <v>0</v>
      </c>
      <c r="AK20" s="900">
        <f t="shared" si="28"/>
        <v>0</v>
      </c>
      <c r="AL20" s="904" t="str">
        <f t="shared" si="29"/>
        <v>-</v>
      </c>
      <c r="AM20" s="1032"/>
      <c r="AN20" s="1033"/>
      <c r="AO20" s="1021"/>
      <c r="AP20" s="1034"/>
      <c r="AQ20" s="1011"/>
      <c r="AR20" s="1025"/>
      <c r="AS20" s="1021"/>
      <c r="AT20" s="1027"/>
      <c r="AU20" s="1035"/>
      <c r="AV20" s="1036"/>
      <c r="AW20" s="1021"/>
      <c r="AX20" s="1026"/>
      <c r="AY20" s="1011"/>
      <c r="AZ20" s="1025"/>
      <c r="BA20" s="1021"/>
      <c r="BB20" s="1026"/>
      <c r="BC20" s="1011"/>
      <c r="BD20" s="1025"/>
      <c r="BE20" s="1021"/>
      <c r="BF20" s="1037"/>
      <c r="BG20" s="895">
        <f t="shared" si="30"/>
        <v>0</v>
      </c>
      <c r="BH20" s="911">
        <f t="shared" si="31"/>
        <v>0</v>
      </c>
      <c r="BI20" s="895">
        <f t="shared" si="32"/>
        <v>0</v>
      </c>
      <c r="BJ20" s="899" t="str">
        <f t="shared" si="33"/>
        <v>-</v>
      </c>
      <c r="BK20" s="899">
        <f t="shared" si="34"/>
        <v>0</v>
      </c>
      <c r="BL20" s="912">
        <f t="shared" si="35"/>
        <v>0</v>
      </c>
      <c r="BM20" s="899">
        <f t="shared" si="36"/>
        <v>0</v>
      </c>
      <c r="BN20" s="894" t="str">
        <f t="shared" si="37"/>
        <v>-</v>
      </c>
      <c r="BO20" s="913"/>
      <c r="BP20" s="1182">
        <f>'Deposits &amp; Advances'!T26-'Gross NPAs'!BM20</f>
        <v>0</v>
      </c>
      <c r="BQ20" s="913"/>
      <c r="BR20" s="1038" t="s">
        <v>39</v>
      </c>
      <c r="BS20" s="1038" t="s">
        <v>40</v>
      </c>
      <c r="BT20" s="1039"/>
      <c r="BU20" s="1040"/>
      <c r="BV20" s="1015"/>
      <c r="BW20" s="1040"/>
      <c r="BX20" s="1039"/>
      <c r="BY20" s="1017"/>
      <c r="BZ20" s="1039"/>
      <c r="CA20" s="1040"/>
      <c r="CB20" s="1018"/>
      <c r="CC20" s="1040"/>
      <c r="CD20" s="1039"/>
      <c r="CE20" s="1017"/>
      <c r="CF20" s="1039"/>
      <c r="CG20" s="1040"/>
      <c r="CH20" s="1018"/>
      <c r="CI20" s="1040"/>
      <c r="CJ20" s="1039"/>
      <c r="CK20" s="1019"/>
    </row>
    <row r="21" spans="1:94" ht="20.25" customHeight="1" thickBot="1">
      <c r="A21" s="999">
        <v>13</v>
      </c>
      <c r="B21" s="1041" t="s">
        <v>41</v>
      </c>
      <c r="C21" s="1042">
        <f>Sectorwise!J23</f>
        <v>6643.71</v>
      </c>
      <c r="D21" s="1043">
        <v>3763</v>
      </c>
      <c r="E21" s="1044">
        <v>499.23</v>
      </c>
      <c r="F21" s="1045">
        <f t="shared" ref="F21:F32" si="39">IFERROR(E21/C21*100,"-")</f>
        <v>7.5143255801351962</v>
      </c>
      <c r="G21" s="1042">
        <f>Sectorwise!X23</f>
        <v>11370.510000000002</v>
      </c>
      <c r="H21" s="1043">
        <v>20974</v>
      </c>
      <c r="I21" s="1046">
        <v>936.99</v>
      </c>
      <c r="J21" s="1047">
        <f t="shared" ref="J21:J32" si="40">IFERROR(I21/G21*100,"-")</f>
        <v>8.2405274697440998</v>
      </c>
      <c r="K21" s="1048">
        <f>Sectorwise!Z23</f>
        <v>64.39</v>
      </c>
      <c r="L21" s="1049">
        <v>27</v>
      </c>
      <c r="M21" s="1046">
        <v>26.51</v>
      </c>
      <c r="N21" s="896">
        <f t="shared" ref="N21:N32" si="41">IFERROR(M21/K21*100,"-")</f>
        <v>41.170989284050322</v>
      </c>
      <c r="O21" s="895">
        <f>Sectorwise!AB23</f>
        <v>261.89</v>
      </c>
      <c r="P21" s="1043">
        <v>115</v>
      </c>
      <c r="Q21" s="1046">
        <v>2.48</v>
      </c>
      <c r="R21" s="896">
        <f t="shared" ref="R21:R32" si="42">IFERROR(Q21/O21*100,"-")</f>
        <v>0.94696246515712701</v>
      </c>
      <c r="S21" s="895">
        <f>Sectorwise!AD23</f>
        <v>2727.7</v>
      </c>
      <c r="T21" s="1043">
        <v>242</v>
      </c>
      <c r="U21" s="1046">
        <v>13.27</v>
      </c>
      <c r="V21" s="894">
        <f t="shared" ref="V21:V32" si="43">IFERROR(U21/S21*100,"-")</f>
        <v>0.48649044982952677</v>
      </c>
      <c r="W21" s="899">
        <f>Sectorwise!AF23</f>
        <v>5.85</v>
      </c>
      <c r="X21" s="1049">
        <v>0</v>
      </c>
      <c r="Y21" s="1046">
        <v>0</v>
      </c>
      <c r="Z21" s="894">
        <f t="shared" ref="Z21:Z32" si="44">IFERROR(Y21/W21*100,"-")</f>
        <v>0</v>
      </c>
      <c r="AA21" s="897">
        <f>Sectorwise!AH23</f>
        <v>24.21</v>
      </c>
      <c r="AB21" s="1049">
        <v>63</v>
      </c>
      <c r="AC21" s="1046">
        <v>0.14000000000000001</v>
      </c>
      <c r="AD21" s="894">
        <f t="shared" ref="AD21:AD32" si="45">IFERROR(AC21/AA21*100,"-")</f>
        <v>0.5782734407269724</v>
      </c>
      <c r="AE21" s="900">
        <f>Sectorwise!AJ23</f>
        <v>495.3</v>
      </c>
      <c r="AF21" s="1050">
        <v>682</v>
      </c>
      <c r="AG21" s="1046">
        <v>3.01</v>
      </c>
      <c r="AH21" s="902">
        <f t="shared" ref="AH21:AH32" si="46">IFERROR(AG21/AE21*100,"-")</f>
        <v>0.60771249747627698</v>
      </c>
      <c r="AI21" s="900">
        <f t="shared" si="26"/>
        <v>21593.559999999998</v>
      </c>
      <c r="AJ21" s="903">
        <f t="shared" si="27"/>
        <v>25866</v>
      </c>
      <c r="AK21" s="900">
        <f t="shared" si="28"/>
        <v>1481.63</v>
      </c>
      <c r="AL21" s="904">
        <f t="shared" si="29"/>
        <v>6.8614438749330837</v>
      </c>
      <c r="AM21" s="905">
        <f>Sectorwise!AP23</f>
        <v>214.51</v>
      </c>
      <c r="AN21" s="1051">
        <v>0</v>
      </c>
      <c r="AO21" s="1046">
        <v>0</v>
      </c>
      <c r="AP21" s="907">
        <f t="shared" ref="AP21:AP32" si="47">IFERROR(AO21/AM21*100,"-")</f>
        <v>0</v>
      </c>
      <c r="AQ21" s="895">
        <f>Sectorwise!AR23</f>
        <v>90.58</v>
      </c>
      <c r="AR21" s="1043">
        <v>6</v>
      </c>
      <c r="AS21" s="1046">
        <v>1.32</v>
      </c>
      <c r="AT21" s="899">
        <f t="shared" ref="AT21:AT32" si="48">IFERROR(AS21/AQ21*100,"-")</f>
        <v>1.4572753367189226</v>
      </c>
      <c r="AU21" s="908">
        <f>Sectorwise!AT23</f>
        <v>2226.7800000000002</v>
      </c>
      <c r="AV21" s="1052">
        <v>114</v>
      </c>
      <c r="AW21" s="1046">
        <v>22.04</v>
      </c>
      <c r="AX21" s="896">
        <f t="shared" ref="AX21:AX32" si="49">IFERROR(AW21/AU21*100,"-")</f>
        <v>0.98976998176739484</v>
      </c>
      <c r="AY21" s="895">
        <f>Sectorwise!AV23</f>
        <v>13993.08</v>
      </c>
      <c r="AZ21" s="1043">
        <v>6624</v>
      </c>
      <c r="BA21" s="1046">
        <v>149.65</v>
      </c>
      <c r="BB21" s="896">
        <f t="shared" ref="BB21:BB32" si="50">IFERROR(BA21/AY21*100,"-")</f>
        <v>1.0694571888390549</v>
      </c>
      <c r="BC21" s="895">
        <f>Sectorwise!AX23</f>
        <v>6828.6</v>
      </c>
      <c r="BD21" s="1043">
        <v>309</v>
      </c>
      <c r="BE21" s="1046">
        <v>1122.44</v>
      </c>
      <c r="BF21" s="910">
        <f t="shared" ref="BF21:BF32" si="51">IFERROR(BE21/BC21*100,"-")</f>
        <v>16.437337082271622</v>
      </c>
      <c r="BG21" s="895">
        <f t="shared" si="30"/>
        <v>23353.550000000003</v>
      </c>
      <c r="BH21" s="911">
        <f t="shared" si="31"/>
        <v>7053</v>
      </c>
      <c r="BI21" s="895">
        <f t="shared" si="32"/>
        <v>1295.45</v>
      </c>
      <c r="BJ21" s="899">
        <f t="shared" si="33"/>
        <v>5.5471223861040393</v>
      </c>
      <c r="BK21" s="899">
        <f t="shared" si="34"/>
        <v>44947.11</v>
      </c>
      <c r="BL21" s="912">
        <f t="shared" si="35"/>
        <v>32919</v>
      </c>
      <c r="BM21" s="899">
        <f t="shared" si="36"/>
        <v>2777.08</v>
      </c>
      <c r="BN21" s="894">
        <f t="shared" si="37"/>
        <v>6.1785507455318038</v>
      </c>
      <c r="BO21" s="913"/>
      <c r="BP21" s="1182">
        <f>'Deposits &amp; Advances'!T27-'Gross NPAs'!BM21</f>
        <v>0</v>
      </c>
      <c r="BQ21" s="913"/>
      <c r="BR21" s="1053">
        <v>22</v>
      </c>
      <c r="BS21" s="1054" t="s">
        <v>248</v>
      </c>
      <c r="BT21" s="1055">
        <v>59.52</v>
      </c>
      <c r="BU21" s="1056">
        <v>0.04</v>
      </c>
      <c r="BV21" s="1057">
        <f t="shared" ref="BV21:BV28" si="52">IFERROR(BU21/BT21*100,"-")</f>
        <v>6.7204301075268813E-2</v>
      </c>
      <c r="BW21" s="1058">
        <f>73.13+48.32+29.07</f>
        <v>150.51999999999998</v>
      </c>
      <c r="BX21" s="1055">
        <f>1.71+0.44+0.22</f>
        <v>2.37</v>
      </c>
      <c r="BY21" s="1059">
        <f t="shared" ref="BY21:BY28" si="53">IFERROR(BX21/BW21*100,"-")</f>
        <v>1.5745415891575874</v>
      </c>
      <c r="BZ21" s="1055">
        <v>21.9</v>
      </c>
      <c r="CA21" s="1058">
        <v>3.19</v>
      </c>
      <c r="CB21" s="1060">
        <f t="shared" ref="CB21:CB28" si="54">IFERROR(CA21/BZ21*100,"-")</f>
        <v>14.566210045662102</v>
      </c>
      <c r="CC21" s="1058">
        <v>1.45</v>
      </c>
      <c r="CD21" s="1055">
        <v>0.78</v>
      </c>
      <c r="CE21" s="1059">
        <f t="shared" ref="CE21:CE28" si="55">IFERROR(CD21/CC21*100,"-")</f>
        <v>53.793103448275872</v>
      </c>
      <c r="CF21" s="1055">
        <v>5.96</v>
      </c>
      <c r="CG21" s="1058">
        <v>0.36</v>
      </c>
      <c r="CH21" s="1060">
        <f t="shared" ref="CH21:CH28" si="56">IFERROR(CG21/CF21*100,"-")</f>
        <v>6.0402684563758386</v>
      </c>
      <c r="CI21" s="1061">
        <f t="shared" ref="CI21:CJ28" si="57">SUM(BT21,BW21,BZ21,CC21,CF21)</f>
        <v>239.35</v>
      </c>
      <c r="CJ21" s="1062">
        <f t="shared" si="57"/>
        <v>6.74</v>
      </c>
      <c r="CK21" s="1063">
        <f t="shared" ref="CK21:CK28" si="58">IFERROR(CJ21/CI21*100,"-")</f>
        <v>2.8159598913724673</v>
      </c>
      <c r="CP21" s="923">
        <f>CO21+CM21</f>
        <v>0</v>
      </c>
    </row>
    <row r="22" spans="1:94" ht="20.25" customHeight="1" thickBot="1">
      <c r="A22" s="889">
        <v>14</v>
      </c>
      <c r="B22" s="890" t="s">
        <v>42</v>
      </c>
      <c r="C22" s="1064">
        <f>Sectorwise!J24</f>
        <v>60.15</v>
      </c>
      <c r="D22" s="1065">
        <v>36</v>
      </c>
      <c r="E22" s="1066">
        <v>0.64</v>
      </c>
      <c r="F22" s="1067">
        <f t="shared" si="39"/>
        <v>1.0640066500415628</v>
      </c>
      <c r="G22" s="1064">
        <f>Sectorwise!X24</f>
        <v>64.349999999999994</v>
      </c>
      <c r="H22" s="1065">
        <v>25</v>
      </c>
      <c r="I22" s="1064">
        <v>0.95</v>
      </c>
      <c r="J22" s="1067">
        <f t="shared" si="40"/>
        <v>1.4763014763014763</v>
      </c>
      <c r="K22" s="1067">
        <f>Sectorwise!Z24</f>
        <v>0</v>
      </c>
      <c r="L22" s="1068">
        <v>0</v>
      </c>
      <c r="M22" s="1064">
        <v>0</v>
      </c>
      <c r="N22" s="896" t="str">
        <f t="shared" si="41"/>
        <v>-</v>
      </c>
      <c r="O22" s="895">
        <f>Sectorwise!AB24</f>
        <v>0.31</v>
      </c>
      <c r="P22" s="909">
        <v>0</v>
      </c>
      <c r="Q22" s="1064">
        <v>0</v>
      </c>
      <c r="R22" s="896">
        <f t="shared" si="42"/>
        <v>0</v>
      </c>
      <c r="S22" s="895">
        <f>Sectorwise!AD24</f>
        <v>5.08</v>
      </c>
      <c r="T22" s="909">
        <v>1</v>
      </c>
      <c r="U22" s="1064">
        <v>0.12</v>
      </c>
      <c r="V22" s="894">
        <f t="shared" si="43"/>
        <v>2.3622047244094486</v>
      </c>
      <c r="W22" s="899">
        <f>Sectorwise!AF24</f>
        <v>0</v>
      </c>
      <c r="X22" s="1069">
        <v>0</v>
      </c>
      <c r="Y22" s="1064">
        <v>0</v>
      </c>
      <c r="Z22" s="894" t="str">
        <f t="shared" si="44"/>
        <v>-</v>
      </c>
      <c r="AA22" s="897">
        <f>Sectorwise!AH24</f>
        <v>0</v>
      </c>
      <c r="AB22" s="1069">
        <v>0</v>
      </c>
      <c r="AC22" s="1064">
        <v>0</v>
      </c>
      <c r="AD22" s="894" t="str">
        <f t="shared" si="45"/>
        <v>-</v>
      </c>
      <c r="AE22" s="900">
        <f>Sectorwise!AJ24</f>
        <v>0</v>
      </c>
      <c r="AF22" s="909">
        <v>0</v>
      </c>
      <c r="AG22" s="1064">
        <v>0</v>
      </c>
      <c r="AH22" s="902" t="str">
        <f t="shared" si="46"/>
        <v>-</v>
      </c>
      <c r="AI22" s="900">
        <f t="shared" si="26"/>
        <v>129.89000000000001</v>
      </c>
      <c r="AJ22" s="903">
        <f t="shared" si="27"/>
        <v>62</v>
      </c>
      <c r="AK22" s="900">
        <f t="shared" si="28"/>
        <v>1.71</v>
      </c>
      <c r="AL22" s="904">
        <f t="shared" si="29"/>
        <v>1.3164985757179151</v>
      </c>
      <c r="AM22" s="905">
        <f>Sectorwise!AP24</f>
        <v>0</v>
      </c>
      <c r="AN22" s="1070">
        <v>0</v>
      </c>
      <c r="AO22" s="1064">
        <v>0</v>
      </c>
      <c r="AP22" s="907" t="str">
        <f t="shared" si="47"/>
        <v>-</v>
      </c>
      <c r="AQ22" s="895">
        <f>Sectorwise!AR24</f>
        <v>0.4</v>
      </c>
      <c r="AR22" s="909">
        <v>0</v>
      </c>
      <c r="AS22" s="1064">
        <v>0</v>
      </c>
      <c r="AT22" s="899">
        <f t="shared" si="48"/>
        <v>0</v>
      </c>
      <c r="AU22" s="908">
        <f>Sectorwise!AT24</f>
        <v>25.15</v>
      </c>
      <c r="AV22" s="909">
        <v>5</v>
      </c>
      <c r="AW22" s="1064">
        <v>0.78</v>
      </c>
      <c r="AX22" s="896">
        <f t="shared" si="49"/>
        <v>3.1013916500994037</v>
      </c>
      <c r="AY22" s="895">
        <f>Sectorwise!AV24</f>
        <v>0</v>
      </c>
      <c r="AZ22" s="909">
        <v>0</v>
      </c>
      <c r="BA22" s="1064">
        <v>0</v>
      </c>
      <c r="BB22" s="896" t="str">
        <f t="shared" si="50"/>
        <v>-</v>
      </c>
      <c r="BC22" s="895">
        <f>Sectorwise!AX24</f>
        <v>416.09</v>
      </c>
      <c r="BD22" s="909">
        <v>753</v>
      </c>
      <c r="BE22" s="1064">
        <v>198.5</v>
      </c>
      <c r="BF22" s="910">
        <f t="shared" si="51"/>
        <v>47.706025138792093</v>
      </c>
      <c r="BG22" s="895">
        <f t="shared" si="30"/>
        <v>441.64</v>
      </c>
      <c r="BH22" s="911">
        <f t="shared" si="31"/>
        <v>758</v>
      </c>
      <c r="BI22" s="895">
        <f t="shared" si="32"/>
        <v>199.28</v>
      </c>
      <c r="BJ22" s="899">
        <f t="shared" si="33"/>
        <v>45.122724390906619</v>
      </c>
      <c r="BK22" s="899">
        <f t="shared" si="34"/>
        <v>571.53</v>
      </c>
      <c r="BL22" s="912">
        <f t="shared" si="35"/>
        <v>820</v>
      </c>
      <c r="BM22" s="899">
        <f t="shared" si="36"/>
        <v>200.99</v>
      </c>
      <c r="BN22" s="894">
        <f t="shared" si="37"/>
        <v>35.167007856105542</v>
      </c>
      <c r="BO22" s="913"/>
      <c r="BP22" s="1182">
        <f>'Deposits &amp; Advances'!T30-'Gross NPAs'!BM22</f>
        <v>0</v>
      </c>
      <c r="BQ22" s="913"/>
      <c r="BR22" s="914">
        <v>23</v>
      </c>
      <c r="BS22" s="915" t="s">
        <v>249</v>
      </c>
      <c r="BT22" s="916">
        <v>0</v>
      </c>
      <c r="BU22" s="917">
        <v>0</v>
      </c>
      <c r="BV22" s="899" t="str">
        <f t="shared" si="52"/>
        <v>-</v>
      </c>
      <c r="BW22" s="917">
        <v>0</v>
      </c>
      <c r="BX22" s="916">
        <v>0</v>
      </c>
      <c r="BY22" s="918" t="str">
        <f t="shared" si="53"/>
        <v>-</v>
      </c>
      <c r="BZ22" s="916">
        <v>0</v>
      </c>
      <c r="CA22" s="917">
        <v>0</v>
      </c>
      <c r="CB22" s="919" t="str">
        <f t="shared" si="54"/>
        <v>-</v>
      </c>
      <c r="CC22" s="917">
        <v>0</v>
      </c>
      <c r="CD22" s="916">
        <v>0</v>
      </c>
      <c r="CE22" s="918" t="str">
        <f t="shared" si="55"/>
        <v>-</v>
      </c>
      <c r="CF22" s="916">
        <v>0</v>
      </c>
      <c r="CG22" s="917">
        <v>0</v>
      </c>
      <c r="CH22" s="919" t="str">
        <f t="shared" si="56"/>
        <v>-</v>
      </c>
      <c r="CI22" s="920">
        <f t="shared" si="57"/>
        <v>0</v>
      </c>
      <c r="CJ22" s="921">
        <f t="shared" si="57"/>
        <v>0</v>
      </c>
      <c r="CK22" s="922" t="str">
        <f t="shared" si="58"/>
        <v>-</v>
      </c>
    </row>
    <row r="23" spans="1:94" ht="20.25" customHeight="1" thickBot="1">
      <c r="A23" s="999">
        <v>15</v>
      </c>
      <c r="B23" s="890" t="s">
        <v>43</v>
      </c>
      <c r="C23" s="1064">
        <f>Sectorwise!J25</f>
        <v>346.03000000000003</v>
      </c>
      <c r="D23" s="1065">
        <v>788</v>
      </c>
      <c r="E23" s="1066">
        <v>44.01</v>
      </c>
      <c r="F23" s="1067">
        <f t="shared" si="39"/>
        <v>12.718550414703925</v>
      </c>
      <c r="G23" s="1064">
        <f>Sectorwise!X25</f>
        <v>551.73</v>
      </c>
      <c r="H23" s="1065">
        <v>367</v>
      </c>
      <c r="I23" s="1064">
        <v>21.55</v>
      </c>
      <c r="J23" s="1067">
        <f t="shared" si="40"/>
        <v>3.9058959998550016</v>
      </c>
      <c r="K23" s="1067">
        <f>Sectorwise!Z25</f>
        <v>0</v>
      </c>
      <c r="L23" s="1068">
        <v>0</v>
      </c>
      <c r="M23" s="1064">
        <v>0</v>
      </c>
      <c r="N23" s="896" t="str">
        <f t="shared" si="41"/>
        <v>-</v>
      </c>
      <c r="O23" s="895">
        <f>Sectorwise!AB25</f>
        <v>0.03</v>
      </c>
      <c r="P23" s="909">
        <v>0</v>
      </c>
      <c r="Q23" s="1064">
        <v>0</v>
      </c>
      <c r="R23" s="896">
        <f t="shared" si="42"/>
        <v>0</v>
      </c>
      <c r="S23" s="895">
        <f>Sectorwise!AD25</f>
        <v>12.47</v>
      </c>
      <c r="T23" s="909">
        <v>69</v>
      </c>
      <c r="U23" s="1064">
        <v>0.52</v>
      </c>
      <c r="V23" s="894">
        <f t="shared" si="43"/>
        <v>4.1700080192461906</v>
      </c>
      <c r="W23" s="899">
        <f>Sectorwise!AF25</f>
        <v>0</v>
      </c>
      <c r="X23" s="1069">
        <v>0</v>
      </c>
      <c r="Y23" s="1064">
        <v>0</v>
      </c>
      <c r="Z23" s="894" t="str">
        <f t="shared" si="44"/>
        <v>-</v>
      </c>
      <c r="AA23" s="897">
        <f>Sectorwise!AH25</f>
        <v>0</v>
      </c>
      <c r="AB23" s="1069">
        <v>0</v>
      </c>
      <c r="AC23" s="1064">
        <v>0</v>
      </c>
      <c r="AD23" s="894" t="str">
        <f t="shared" si="45"/>
        <v>-</v>
      </c>
      <c r="AE23" s="900">
        <f>Sectorwise!AJ25</f>
        <v>0</v>
      </c>
      <c r="AF23" s="909">
        <v>0</v>
      </c>
      <c r="AG23" s="1064">
        <v>0</v>
      </c>
      <c r="AH23" s="902" t="str">
        <f t="shared" si="46"/>
        <v>-</v>
      </c>
      <c r="AI23" s="900">
        <f t="shared" si="26"/>
        <v>910.26</v>
      </c>
      <c r="AJ23" s="903">
        <f t="shared" si="27"/>
        <v>1224</v>
      </c>
      <c r="AK23" s="900">
        <f t="shared" si="28"/>
        <v>66.08</v>
      </c>
      <c r="AL23" s="904">
        <f t="shared" si="29"/>
        <v>7.2594643288730696</v>
      </c>
      <c r="AM23" s="905">
        <f>Sectorwise!AP25</f>
        <v>0</v>
      </c>
      <c r="AN23" s="1070">
        <v>0</v>
      </c>
      <c r="AO23" s="1064">
        <v>0</v>
      </c>
      <c r="AP23" s="907" t="str">
        <f t="shared" si="47"/>
        <v>-</v>
      </c>
      <c r="AQ23" s="895">
        <f>Sectorwise!AR25</f>
        <v>0</v>
      </c>
      <c r="AR23" s="909">
        <v>0</v>
      </c>
      <c r="AS23" s="1064">
        <v>0</v>
      </c>
      <c r="AT23" s="899" t="str">
        <f t="shared" si="48"/>
        <v>-</v>
      </c>
      <c r="AU23" s="908">
        <f>Sectorwise!AT25</f>
        <v>15.29</v>
      </c>
      <c r="AV23" s="909">
        <v>0</v>
      </c>
      <c r="AW23" s="1064">
        <v>0</v>
      </c>
      <c r="AX23" s="896">
        <f t="shared" si="49"/>
        <v>0</v>
      </c>
      <c r="AY23" s="895">
        <f>Sectorwise!AV25</f>
        <v>105.06</v>
      </c>
      <c r="AZ23" s="909">
        <v>123</v>
      </c>
      <c r="BA23" s="1064">
        <v>2.0099999999999998</v>
      </c>
      <c r="BB23" s="896">
        <f t="shared" si="50"/>
        <v>1.9131924614505993</v>
      </c>
      <c r="BC23" s="895">
        <f>Sectorwise!AX25</f>
        <v>827.9</v>
      </c>
      <c r="BD23" s="909">
        <v>2222</v>
      </c>
      <c r="BE23" s="1064">
        <v>18.010000000000002</v>
      </c>
      <c r="BF23" s="910">
        <f t="shared" si="51"/>
        <v>2.1753835004227566</v>
      </c>
      <c r="BG23" s="895">
        <f t="shared" si="30"/>
        <v>948.25</v>
      </c>
      <c r="BH23" s="911">
        <f t="shared" si="31"/>
        <v>2345</v>
      </c>
      <c r="BI23" s="895">
        <f t="shared" si="32"/>
        <v>20.020000000000003</v>
      </c>
      <c r="BJ23" s="899">
        <f t="shared" si="33"/>
        <v>2.1112575797521753</v>
      </c>
      <c r="BK23" s="899">
        <f t="shared" si="34"/>
        <v>1858.51</v>
      </c>
      <c r="BL23" s="912">
        <f t="shared" si="35"/>
        <v>3569</v>
      </c>
      <c r="BM23" s="899">
        <f t="shared" si="36"/>
        <v>86.1</v>
      </c>
      <c r="BN23" s="894">
        <f t="shared" si="37"/>
        <v>4.6327434342564739</v>
      </c>
      <c r="BO23" s="913"/>
      <c r="BP23" s="1182">
        <f>'Deposits &amp; Advances'!T31-'Gross NPAs'!BM23</f>
        <v>0</v>
      </c>
      <c r="BQ23" s="913"/>
      <c r="BR23" s="1004">
        <v>24</v>
      </c>
      <c r="BS23" s="915" t="s">
        <v>250</v>
      </c>
      <c r="BT23" s="916">
        <v>0</v>
      </c>
      <c r="BU23" s="917">
        <v>0</v>
      </c>
      <c r="BV23" s="899" t="str">
        <f t="shared" si="52"/>
        <v>-</v>
      </c>
      <c r="BW23" s="917">
        <v>0</v>
      </c>
      <c r="BX23" s="916">
        <v>0</v>
      </c>
      <c r="BY23" s="918" t="str">
        <f t="shared" si="53"/>
        <v>-</v>
      </c>
      <c r="BZ23" s="916">
        <v>0</v>
      </c>
      <c r="CA23" s="917">
        <v>0</v>
      </c>
      <c r="CB23" s="919" t="str">
        <f t="shared" si="54"/>
        <v>-</v>
      </c>
      <c r="CC23" s="917">
        <v>0.02</v>
      </c>
      <c r="CD23" s="916">
        <v>0</v>
      </c>
      <c r="CE23" s="918">
        <f t="shared" si="55"/>
        <v>0</v>
      </c>
      <c r="CF23" s="916">
        <v>0</v>
      </c>
      <c r="CG23" s="917">
        <v>0</v>
      </c>
      <c r="CH23" s="919" t="str">
        <f t="shared" si="56"/>
        <v>-</v>
      </c>
      <c r="CI23" s="920">
        <f t="shared" si="57"/>
        <v>0.02</v>
      </c>
      <c r="CJ23" s="921">
        <f t="shared" si="57"/>
        <v>0</v>
      </c>
      <c r="CK23" s="922">
        <f t="shared" si="58"/>
        <v>0</v>
      </c>
    </row>
    <row r="24" spans="1:94" ht="20.25" customHeight="1" thickBot="1">
      <c r="A24" s="999">
        <v>16</v>
      </c>
      <c r="B24" s="1071" t="s">
        <v>44</v>
      </c>
      <c r="C24" s="1064">
        <f>Sectorwise!J26</f>
        <v>1.24</v>
      </c>
      <c r="D24" s="1065">
        <v>0</v>
      </c>
      <c r="E24" s="1066">
        <v>0</v>
      </c>
      <c r="F24" s="1067">
        <f t="shared" si="39"/>
        <v>0</v>
      </c>
      <c r="G24" s="1064">
        <f>Sectorwise!X26</f>
        <v>0</v>
      </c>
      <c r="H24" s="1065">
        <v>0</v>
      </c>
      <c r="I24" s="1064">
        <v>0</v>
      </c>
      <c r="J24" s="1067" t="str">
        <f t="shared" si="40"/>
        <v>-</v>
      </c>
      <c r="K24" s="1067">
        <f>Sectorwise!Z26</f>
        <v>0</v>
      </c>
      <c r="L24" s="1068">
        <v>0</v>
      </c>
      <c r="M24" s="1064">
        <v>0</v>
      </c>
      <c r="N24" s="896" t="str">
        <f t="shared" si="41"/>
        <v>-</v>
      </c>
      <c r="O24" s="895">
        <f>Sectorwise!AB26</f>
        <v>0</v>
      </c>
      <c r="P24" s="909">
        <v>0</v>
      </c>
      <c r="Q24" s="1064">
        <v>0</v>
      </c>
      <c r="R24" s="896" t="str">
        <f t="shared" si="42"/>
        <v>-</v>
      </c>
      <c r="S24" s="895">
        <f>Sectorwise!AD26</f>
        <v>0</v>
      </c>
      <c r="T24" s="909">
        <v>0</v>
      </c>
      <c r="U24" s="1064">
        <v>0</v>
      </c>
      <c r="V24" s="894" t="str">
        <f t="shared" si="43"/>
        <v>-</v>
      </c>
      <c r="W24" s="899">
        <f>Sectorwise!AF26</f>
        <v>0</v>
      </c>
      <c r="X24" s="1069">
        <v>0</v>
      </c>
      <c r="Y24" s="1064">
        <v>0</v>
      </c>
      <c r="Z24" s="894" t="str">
        <f t="shared" si="44"/>
        <v>-</v>
      </c>
      <c r="AA24" s="897">
        <f>Sectorwise!AH26</f>
        <v>0</v>
      </c>
      <c r="AB24" s="1069">
        <v>0</v>
      </c>
      <c r="AC24" s="1064">
        <v>0</v>
      </c>
      <c r="AD24" s="894" t="str">
        <f t="shared" si="45"/>
        <v>-</v>
      </c>
      <c r="AE24" s="900">
        <f>Sectorwise!AJ26</f>
        <v>0</v>
      </c>
      <c r="AF24" s="909">
        <v>0</v>
      </c>
      <c r="AG24" s="1064">
        <v>0</v>
      </c>
      <c r="AH24" s="902" t="str">
        <f t="shared" si="46"/>
        <v>-</v>
      </c>
      <c r="AI24" s="900">
        <f t="shared" si="26"/>
        <v>1.24</v>
      </c>
      <c r="AJ24" s="903">
        <f t="shared" si="27"/>
        <v>0</v>
      </c>
      <c r="AK24" s="900">
        <f t="shared" si="28"/>
        <v>0</v>
      </c>
      <c r="AL24" s="904">
        <f t="shared" si="29"/>
        <v>0</v>
      </c>
      <c r="AM24" s="905">
        <f>Sectorwise!AP26</f>
        <v>0</v>
      </c>
      <c r="AN24" s="1070">
        <v>0</v>
      </c>
      <c r="AO24" s="1064">
        <v>0</v>
      </c>
      <c r="AP24" s="907" t="str">
        <f t="shared" si="47"/>
        <v>-</v>
      </c>
      <c r="AQ24" s="895">
        <f>Sectorwise!AR26</f>
        <v>0</v>
      </c>
      <c r="AR24" s="909">
        <v>0</v>
      </c>
      <c r="AS24" s="1064">
        <v>0</v>
      </c>
      <c r="AT24" s="899" t="str">
        <f t="shared" si="48"/>
        <v>-</v>
      </c>
      <c r="AU24" s="908">
        <f>Sectorwise!AT26</f>
        <v>0.47</v>
      </c>
      <c r="AV24" s="909">
        <v>0</v>
      </c>
      <c r="AW24" s="1064">
        <v>0</v>
      </c>
      <c r="AX24" s="896">
        <f t="shared" si="49"/>
        <v>0</v>
      </c>
      <c r="AY24" s="895">
        <f>Sectorwise!AV26</f>
        <v>0.34</v>
      </c>
      <c r="AZ24" s="909">
        <v>0</v>
      </c>
      <c r="BA24" s="1064">
        <v>0</v>
      </c>
      <c r="BB24" s="896">
        <f t="shared" si="50"/>
        <v>0</v>
      </c>
      <c r="BC24" s="895">
        <f>Sectorwise!AX26</f>
        <v>5.74</v>
      </c>
      <c r="BD24" s="909">
        <v>0</v>
      </c>
      <c r="BE24" s="1064">
        <v>0</v>
      </c>
      <c r="BF24" s="910">
        <f t="shared" si="51"/>
        <v>0</v>
      </c>
      <c r="BG24" s="895">
        <f t="shared" si="30"/>
        <v>6.5500000000000007</v>
      </c>
      <c r="BH24" s="911">
        <f t="shared" si="31"/>
        <v>0</v>
      </c>
      <c r="BI24" s="895">
        <f t="shared" si="32"/>
        <v>0</v>
      </c>
      <c r="BJ24" s="899">
        <f t="shared" si="33"/>
        <v>0</v>
      </c>
      <c r="BK24" s="899">
        <f t="shared" si="34"/>
        <v>7.7900000000000009</v>
      </c>
      <c r="BL24" s="912">
        <f t="shared" si="35"/>
        <v>0</v>
      </c>
      <c r="BM24" s="899">
        <f t="shared" si="36"/>
        <v>0</v>
      </c>
      <c r="BN24" s="894">
        <f t="shared" si="37"/>
        <v>0</v>
      </c>
      <c r="BO24" s="913"/>
      <c r="BP24" s="1182">
        <f>'Deposits &amp; Advances'!T32-'Gross NPAs'!BM24</f>
        <v>0</v>
      </c>
      <c r="BQ24" s="913"/>
      <c r="BR24" s="914">
        <v>25</v>
      </c>
      <c r="BS24" s="1072" t="s">
        <v>251</v>
      </c>
      <c r="BT24" s="916">
        <v>0</v>
      </c>
      <c r="BU24" s="917">
        <v>0</v>
      </c>
      <c r="BV24" s="899" t="str">
        <f t="shared" si="52"/>
        <v>-</v>
      </c>
      <c r="BW24" s="917">
        <v>0</v>
      </c>
      <c r="BX24" s="916">
        <v>0</v>
      </c>
      <c r="BY24" s="918" t="str">
        <f t="shared" si="53"/>
        <v>-</v>
      </c>
      <c r="BZ24" s="916">
        <v>0</v>
      </c>
      <c r="CA24" s="917">
        <v>0</v>
      </c>
      <c r="CB24" s="919" t="str">
        <f t="shared" si="54"/>
        <v>-</v>
      </c>
      <c r="CC24" s="917">
        <v>0</v>
      </c>
      <c r="CD24" s="916">
        <v>0</v>
      </c>
      <c r="CE24" s="918" t="str">
        <f t="shared" si="55"/>
        <v>-</v>
      </c>
      <c r="CF24" s="916">
        <v>0</v>
      </c>
      <c r="CG24" s="917">
        <v>0</v>
      </c>
      <c r="CH24" s="919" t="str">
        <f t="shared" si="56"/>
        <v>-</v>
      </c>
      <c r="CI24" s="920">
        <f t="shared" si="57"/>
        <v>0</v>
      </c>
      <c r="CJ24" s="921">
        <f t="shared" si="57"/>
        <v>0</v>
      </c>
      <c r="CK24" s="922" t="str">
        <f t="shared" si="58"/>
        <v>-</v>
      </c>
    </row>
    <row r="25" spans="1:94" ht="20.25" customHeight="1" thickBot="1">
      <c r="A25" s="889">
        <v>17</v>
      </c>
      <c r="B25" s="890" t="s">
        <v>45</v>
      </c>
      <c r="C25" s="1064">
        <f>Sectorwise!J27</f>
        <v>16.940000000000001</v>
      </c>
      <c r="D25" s="1065">
        <v>25</v>
      </c>
      <c r="E25" s="1066">
        <v>1.46</v>
      </c>
      <c r="F25" s="1067">
        <f t="shared" si="39"/>
        <v>8.6186540731995258</v>
      </c>
      <c r="G25" s="1064">
        <f>Sectorwise!X27</f>
        <v>77.820000000000007</v>
      </c>
      <c r="H25" s="1065">
        <v>53</v>
      </c>
      <c r="I25" s="1064">
        <v>9.5299999999999994</v>
      </c>
      <c r="J25" s="1067">
        <f t="shared" si="40"/>
        <v>12.246209200719607</v>
      </c>
      <c r="K25" s="1067">
        <f>Sectorwise!Z27</f>
        <v>0</v>
      </c>
      <c r="L25" s="1068">
        <v>0</v>
      </c>
      <c r="M25" s="1064">
        <v>0</v>
      </c>
      <c r="N25" s="896" t="str">
        <f t="shared" si="41"/>
        <v>-</v>
      </c>
      <c r="O25" s="895">
        <f>Sectorwise!AB27</f>
        <v>1.31</v>
      </c>
      <c r="P25" s="909">
        <v>0</v>
      </c>
      <c r="Q25" s="1064">
        <v>0</v>
      </c>
      <c r="R25" s="896">
        <f t="shared" si="42"/>
        <v>0</v>
      </c>
      <c r="S25" s="895">
        <f>Sectorwise!AD27</f>
        <v>6.85</v>
      </c>
      <c r="T25" s="909">
        <v>22</v>
      </c>
      <c r="U25" s="1064">
        <v>0.59</v>
      </c>
      <c r="V25" s="894">
        <f t="shared" si="43"/>
        <v>8.6131386861313874</v>
      </c>
      <c r="W25" s="899">
        <f>Sectorwise!AF27</f>
        <v>0</v>
      </c>
      <c r="X25" s="1069">
        <v>0</v>
      </c>
      <c r="Y25" s="1064">
        <v>0</v>
      </c>
      <c r="Z25" s="894" t="str">
        <f t="shared" si="44"/>
        <v>-</v>
      </c>
      <c r="AA25" s="897">
        <f>Sectorwise!AH27</f>
        <v>0</v>
      </c>
      <c r="AB25" s="1069">
        <v>0</v>
      </c>
      <c r="AC25" s="1064">
        <v>0</v>
      </c>
      <c r="AD25" s="894" t="str">
        <f t="shared" si="45"/>
        <v>-</v>
      </c>
      <c r="AE25" s="900">
        <f>Sectorwise!AJ27</f>
        <v>0.04</v>
      </c>
      <c r="AF25" s="909">
        <v>37</v>
      </c>
      <c r="AG25" s="1064">
        <v>0.1</v>
      </c>
      <c r="AH25" s="902">
        <f t="shared" si="46"/>
        <v>250</v>
      </c>
      <c r="AI25" s="900">
        <f t="shared" si="26"/>
        <v>102.96000000000001</v>
      </c>
      <c r="AJ25" s="903">
        <f t="shared" si="27"/>
        <v>137</v>
      </c>
      <c r="AK25" s="900">
        <f t="shared" si="28"/>
        <v>11.679999999999998</v>
      </c>
      <c r="AL25" s="904">
        <f t="shared" si="29"/>
        <v>11.344211344211342</v>
      </c>
      <c r="AM25" s="905">
        <f>Sectorwise!AP27</f>
        <v>0</v>
      </c>
      <c r="AN25" s="1070">
        <v>0</v>
      </c>
      <c r="AO25" s="1064">
        <v>0</v>
      </c>
      <c r="AP25" s="907" t="str">
        <f t="shared" si="47"/>
        <v>-</v>
      </c>
      <c r="AQ25" s="895">
        <f>Sectorwise!AR27</f>
        <v>0</v>
      </c>
      <c r="AR25" s="909">
        <v>0</v>
      </c>
      <c r="AS25" s="1064">
        <v>0</v>
      </c>
      <c r="AT25" s="899" t="str">
        <f t="shared" si="48"/>
        <v>-</v>
      </c>
      <c r="AU25" s="908">
        <f>Sectorwise!AT27</f>
        <v>0</v>
      </c>
      <c r="AV25" s="909">
        <v>0</v>
      </c>
      <c r="AW25" s="1064">
        <v>0</v>
      </c>
      <c r="AX25" s="896" t="str">
        <f t="shared" si="49"/>
        <v>-</v>
      </c>
      <c r="AY25" s="895">
        <f>Sectorwise!AV27</f>
        <v>0</v>
      </c>
      <c r="AZ25" s="909">
        <v>0</v>
      </c>
      <c r="BA25" s="1064">
        <v>0</v>
      </c>
      <c r="BB25" s="896" t="str">
        <f t="shared" si="50"/>
        <v>-</v>
      </c>
      <c r="BC25" s="895">
        <f>Sectorwise!AX27</f>
        <v>309.61</v>
      </c>
      <c r="BD25" s="909">
        <v>277</v>
      </c>
      <c r="BE25" s="1064">
        <v>9.61</v>
      </c>
      <c r="BF25" s="910">
        <f t="shared" si="51"/>
        <v>3.1039049126320206</v>
      </c>
      <c r="BG25" s="895">
        <f t="shared" si="30"/>
        <v>309.61</v>
      </c>
      <c r="BH25" s="911">
        <f t="shared" si="31"/>
        <v>277</v>
      </c>
      <c r="BI25" s="895">
        <f t="shared" si="32"/>
        <v>9.61</v>
      </c>
      <c r="BJ25" s="899">
        <f t="shared" si="33"/>
        <v>3.1039049126320206</v>
      </c>
      <c r="BK25" s="899">
        <f t="shared" si="34"/>
        <v>412.57000000000005</v>
      </c>
      <c r="BL25" s="912">
        <f t="shared" si="35"/>
        <v>414</v>
      </c>
      <c r="BM25" s="899">
        <f t="shared" si="36"/>
        <v>21.29</v>
      </c>
      <c r="BN25" s="894">
        <f t="shared" si="37"/>
        <v>5.1603364277577128</v>
      </c>
      <c r="BO25" s="913"/>
      <c r="BP25" s="1182">
        <f>'Deposits &amp; Advances'!T33-'Gross NPAs'!BM25</f>
        <v>0</v>
      </c>
      <c r="BQ25" s="913"/>
      <c r="BR25" s="1004">
        <v>26</v>
      </c>
      <c r="BS25" s="915" t="s">
        <v>252</v>
      </c>
      <c r="BT25" s="916">
        <v>0</v>
      </c>
      <c r="BU25" s="917">
        <v>0</v>
      </c>
      <c r="BV25" s="899" t="str">
        <f t="shared" si="52"/>
        <v>-</v>
      </c>
      <c r="BW25" s="917">
        <v>0</v>
      </c>
      <c r="BX25" s="916">
        <v>0</v>
      </c>
      <c r="BY25" s="918" t="str">
        <f t="shared" si="53"/>
        <v>-</v>
      </c>
      <c r="BZ25" s="916">
        <v>0</v>
      </c>
      <c r="CA25" s="917">
        <v>0</v>
      </c>
      <c r="CB25" s="919" t="str">
        <f t="shared" si="54"/>
        <v>-</v>
      </c>
      <c r="CC25" s="917">
        <v>0.01</v>
      </c>
      <c r="CD25" s="916">
        <v>0.01</v>
      </c>
      <c r="CE25" s="918">
        <f t="shared" si="55"/>
        <v>100</v>
      </c>
      <c r="CF25" s="916">
        <v>2.27</v>
      </c>
      <c r="CG25" s="917">
        <v>0.01</v>
      </c>
      <c r="CH25" s="919">
        <f t="shared" si="56"/>
        <v>0.44052863436123352</v>
      </c>
      <c r="CI25" s="920">
        <f t="shared" si="57"/>
        <v>2.2799999999999998</v>
      </c>
      <c r="CJ25" s="921">
        <f t="shared" si="57"/>
        <v>0.02</v>
      </c>
      <c r="CK25" s="922">
        <f t="shared" si="58"/>
        <v>0.87719298245614052</v>
      </c>
    </row>
    <row r="26" spans="1:94" ht="20.25" customHeight="1" thickBot="1">
      <c r="A26" s="999">
        <v>18</v>
      </c>
      <c r="B26" s="890" t="s">
        <v>46</v>
      </c>
      <c r="C26" s="1064">
        <f>Sectorwise!J28</f>
        <v>0</v>
      </c>
      <c r="D26" s="1065">
        <v>0</v>
      </c>
      <c r="E26" s="1066">
        <v>0</v>
      </c>
      <c r="F26" s="1067" t="str">
        <f t="shared" si="39"/>
        <v>-</v>
      </c>
      <c r="G26" s="1064">
        <f>Sectorwise!X28</f>
        <v>5.56</v>
      </c>
      <c r="H26" s="1065">
        <v>1</v>
      </c>
      <c r="I26" s="1064">
        <v>0.11</v>
      </c>
      <c r="J26" s="1067">
        <f t="shared" si="40"/>
        <v>1.9784172661870505</v>
      </c>
      <c r="K26" s="1067">
        <f>Sectorwise!Z28</f>
        <v>0</v>
      </c>
      <c r="L26" s="1068">
        <v>0</v>
      </c>
      <c r="M26" s="1064">
        <v>0</v>
      </c>
      <c r="N26" s="896" t="str">
        <f t="shared" si="41"/>
        <v>-</v>
      </c>
      <c r="O26" s="895">
        <f>Sectorwise!AB28</f>
        <v>0</v>
      </c>
      <c r="P26" s="909">
        <v>0</v>
      </c>
      <c r="Q26" s="1064">
        <v>0</v>
      </c>
      <c r="R26" s="896" t="str">
        <f t="shared" si="42"/>
        <v>-</v>
      </c>
      <c r="S26" s="895">
        <f>Sectorwise!AD28</f>
        <v>0</v>
      </c>
      <c r="T26" s="909">
        <v>0</v>
      </c>
      <c r="U26" s="1064">
        <v>0</v>
      </c>
      <c r="V26" s="894" t="str">
        <f t="shared" si="43"/>
        <v>-</v>
      </c>
      <c r="W26" s="899">
        <f>Sectorwise!AF28</f>
        <v>0</v>
      </c>
      <c r="X26" s="1069">
        <v>0</v>
      </c>
      <c r="Y26" s="1064">
        <v>0</v>
      </c>
      <c r="Z26" s="894" t="str">
        <f t="shared" si="44"/>
        <v>-</v>
      </c>
      <c r="AA26" s="897">
        <f>Sectorwise!AH28</f>
        <v>0</v>
      </c>
      <c r="AB26" s="1069">
        <v>0</v>
      </c>
      <c r="AC26" s="1064">
        <v>0</v>
      </c>
      <c r="AD26" s="894" t="str">
        <f t="shared" si="45"/>
        <v>-</v>
      </c>
      <c r="AE26" s="900">
        <f>Sectorwise!AJ28</f>
        <v>0</v>
      </c>
      <c r="AF26" s="909">
        <v>0</v>
      </c>
      <c r="AG26" s="1064">
        <v>0</v>
      </c>
      <c r="AH26" s="902" t="str">
        <f t="shared" si="46"/>
        <v>-</v>
      </c>
      <c r="AI26" s="900">
        <f t="shared" si="26"/>
        <v>5.56</v>
      </c>
      <c r="AJ26" s="903">
        <f t="shared" si="27"/>
        <v>1</v>
      </c>
      <c r="AK26" s="900">
        <f t="shared" si="28"/>
        <v>0.11</v>
      </c>
      <c r="AL26" s="904">
        <f t="shared" si="29"/>
        <v>1.9784172661870505</v>
      </c>
      <c r="AM26" s="905">
        <f>Sectorwise!AP28</f>
        <v>0</v>
      </c>
      <c r="AN26" s="1070">
        <v>0</v>
      </c>
      <c r="AO26" s="1064">
        <v>0</v>
      </c>
      <c r="AP26" s="907" t="str">
        <f t="shared" si="47"/>
        <v>-</v>
      </c>
      <c r="AQ26" s="895">
        <f>Sectorwise!AR28</f>
        <v>0</v>
      </c>
      <c r="AR26" s="909">
        <v>0</v>
      </c>
      <c r="AS26" s="1064">
        <v>0</v>
      </c>
      <c r="AT26" s="899" t="str">
        <f t="shared" si="48"/>
        <v>-</v>
      </c>
      <c r="AU26" s="908">
        <f>Sectorwise!AT28</f>
        <v>0</v>
      </c>
      <c r="AV26" s="909">
        <v>0</v>
      </c>
      <c r="AW26" s="1064">
        <v>0</v>
      </c>
      <c r="AX26" s="896" t="str">
        <f t="shared" si="49"/>
        <v>-</v>
      </c>
      <c r="AY26" s="895">
        <f>Sectorwise!AV28</f>
        <v>6.18</v>
      </c>
      <c r="AZ26" s="909">
        <v>2</v>
      </c>
      <c r="BA26" s="1064">
        <v>0.1</v>
      </c>
      <c r="BB26" s="896">
        <f t="shared" si="50"/>
        <v>1.6181229773462786</v>
      </c>
      <c r="BC26" s="895">
        <f>Sectorwise!AX28</f>
        <v>13.05</v>
      </c>
      <c r="BD26" s="909">
        <v>7</v>
      </c>
      <c r="BE26" s="1064">
        <v>0.02</v>
      </c>
      <c r="BF26" s="910">
        <f t="shared" si="51"/>
        <v>0.15325670498084293</v>
      </c>
      <c r="BG26" s="895">
        <f t="shared" si="30"/>
        <v>19.23</v>
      </c>
      <c r="BH26" s="911">
        <f t="shared" si="31"/>
        <v>9</v>
      </c>
      <c r="BI26" s="895">
        <f t="shared" si="32"/>
        <v>0.12000000000000001</v>
      </c>
      <c r="BJ26" s="899">
        <f t="shared" si="33"/>
        <v>0.62402496099843996</v>
      </c>
      <c r="BK26" s="899">
        <f t="shared" si="34"/>
        <v>24.79</v>
      </c>
      <c r="BL26" s="912">
        <f t="shared" si="35"/>
        <v>10</v>
      </c>
      <c r="BM26" s="899">
        <f t="shared" si="36"/>
        <v>0.23</v>
      </c>
      <c r="BN26" s="894">
        <f t="shared" si="37"/>
        <v>0.92779346510689797</v>
      </c>
      <c r="BO26" s="913"/>
      <c r="BP26" s="1182">
        <f>'Deposits &amp; Advances'!T34-'Gross NPAs'!BM26</f>
        <v>0</v>
      </c>
      <c r="BQ26" s="913"/>
      <c r="BR26" s="914">
        <v>27</v>
      </c>
      <c r="BS26" s="915" t="s">
        <v>253</v>
      </c>
      <c r="BT26" s="916">
        <v>0</v>
      </c>
      <c r="BU26" s="917">
        <v>0</v>
      </c>
      <c r="BV26" s="899" t="str">
        <f t="shared" si="52"/>
        <v>-</v>
      </c>
      <c r="BW26" s="917">
        <v>0</v>
      </c>
      <c r="BX26" s="916">
        <v>0</v>
      </c>
      <c r="BY26" s="918" t="str">
        <f t="shared" si="53"/>
        <v>-</v>
      </c>
      <c r="BZ26" s="916">
        <v>0</v>
      </c>
      <c r="CA26" s="917">
        <v>0</v>
      </c>
      <c r="CB26" s="919" t="str">
        <f t="shared" si="54"/>
        <v>-</v>
      </c>
      <c r="CC26" s="917">
        <v>0</v>
      </c>
      <c r="CD26" s="916">
        <v>0</v>
      </c>
      <c r="CE26" s="918" t="str">
        <f t="shared" si="55"/>
        <v>-</v>
      </c>
      <c r="CF26" s="916">
        <v>0</v>
      </c>
      <c r="CG26" s="917">
        <v>0</v>
      </c>
      <c r="CH26" s="919" t="str">
        <f t="shared" si="56"/>
        <v>-</v>
      </c>
      <c r="CI26" s="920">
        <f t="shared" si="57"/>
        <v>0</v>
      </c>
      <c r="CJ26" s="921">
        <f t="shared" si="57"/>
        <v>0</v>
      </c>
      <c r="CK26" s="922" t="str">
        <f t="shared" si="58"/>
        <v>-</v>
      </c>
    </row>
    <row r="27" spans="1:94" ht="20.25" customHeight="1" thickBot="1">
      <c r="A27" s="999">
        <v>19</v>
      </c>
      <c r="B27" s="1071" t="s">
        <v>37</v>
      </c>
      <c r="C27" s="891">
        <f>Sectorwise!J29</f>
        <v>1.24</v>
      </c>
      <c r="D27" s="1043">
        <v>24</v>
      </c>
      <c r="E27" s="1073">
        <v>0.18</v>
      </c>
      <c r="F27" s="1045">
        <f>IFERROR(E27/C27*100,"-")</f>
        <v>14.516129032258062</v>
      </c>
      <c r="G27" s="891">
        <f>Sectorwise!X29</f>
        <v>20.63</v>
      </c>
      <c r="H27" s="1043">
        <v>67</v>
      </c>
      <c r="I27" s="1074">
        <v>1.68</v>
      </c>
      <c r="J27" s="1047">
        <f>IFERROR(I27/G27*100,"-")</f>
        <v>8.1434803683955401</v>
      </c>
      <c r="K27" s="897">
        <f>Sectorwise!Z29</f>
        <v>0</v>
      </c>
      <c r="L27" s="1049">
        <v>0</v>
      </c>
      <c r="M27" s="1074">
        <v>0</v>
      </c>
      <c r="N27" s="896" t="str">
        <f>IFERROR(M27/K27*100,"-")</f>
        <v>-</v>
      </c>
      <c r="O27" s="1046">
        <f>Sectorwise!AB29</f>
        <v>1.07</v>
      </c>
      <c r="P27" s="1043">
        <v>1</v>
      </c>
      <c r="Q27" s="1074">
        <v>0.06</v>
      </c>
      <c r="R27" s="896">
        <f>IFERROR(Q27/O27*100,"-")</f>
        <v>5.6074766355140175</v>
      </c>
      <c r="S27" s="1046">
        <f>Sectorwise!AD29</f>
        <v>2.4700000000000002</v>
      </c>
      <c r="T27" s="1043">
        <v>3</v>
      </c>
      <c r="U27" s="1074">
        <v>0.21</v>
      </c>
      <c r="V27" s="1045">
        <f>IFERROR(U27/S27*100,"-")</f>
        <v>8.5020242914979747</v>
      </c>
      <c r="W27" s="899">
        <f>Sectorwise!AF29</f>
        <v>0</v>
      </c>
      <c r="X27" s="1049">
        <v>0</v>
      </c>
      <c r="Y27" s="1074">
        <v>0</v>
      </c>
      <c r="Z27" s="1045" t="str">
        <f>IFERROR(Y27/W27*100,"-")</f>
        <v>-</v>
      </c>
      <c r="AA27" s="897">
        <f>Sectorwise!AH29</f>
        <v>0</v>
      </c>
      <c r="AB27" s="1049">
        <v>0</v>
      </c>
      <c r="AC27" s="1074">
        <v>0</v>
      </c>
      <c r="AD27" s="1045" t="str">
        <f>IFERROR(AC27/AA27*100,"-")</f>
        <v>-</v>
      </c>
      <c r="AE27" s="1075">
        <f>Sectorwise!AJ29</f>
        <v>0</v>
      </c>
      <c r="AF27" s="1050">
        <v>0</v>
      </c>
      <c r="AG27" s="1074">
        <v>0</v>
      </c>
      <c r="AH27" s="1076" t="str">
        <f>IFERROR(AG27/AE27*100,"-")</f>
        <v>-</v>
      </c>
      <c r="AI27" s="900">
        <f>C27+G27+K27+O27+S27+W27+AA27+AE27</f>
        <v>25.409999999999997</v>
      </c>
      <c r="AJ27" s="903">
        <f>D27+H27+L27+P27+T27+X27+AB27+AF27</f>
        <v>95</v>
      </c>
      <c r="AK27" s="900">
        <f>E27+I27+M27+Q27+U27+Y27+AC27+AG27</f>
        <v>2.13</v>
      </c>
      <c r="AL27" s="904">
        <f>IFERROR(AK27/AI27*100,"-")</f>
        <v>8.3825265643447473</v>
      </c>
      <c r="AM27" s="1077">
        <f>Sectorwise!AP29</f>
        <v>0.44</v>
      </c>
      <c r="AN27" s="1051">
        <v>0</v>
      </c>
      <c r="AO27" s="1074">
        <v>0</v>
      </c>
      <c r="AP27" s="1078">
        <f>IFERROR(AO27/AM27*100,"-")</f>
        <v>0</v>
      </c>
      <c r="AQ27" s="1046">
        <f>Sectorwise!AR29</f>
        <v>7.0000000000000007E-2</v>
      </c>
      <c r="AR27" s="1043">
        <v>0</v>
      </c>
      <c r="AS27" s="1074">
        <v>0</v>
      </c>
      <c r="AT27" s="1079">
        <f>IFERROR(AS27/AQ27*100,"-")</f>
        <v>0</v>
      </c>
      <c r="AU27" s="883">
        <f>Sectorwise!AT29</f>
        <v>1.21</v>
      </c>
      <c r="AV27" s="1052">
        <v>0</v>
      </c>
      <c r="AW27" s="1074">
        <v>0</v>
      </c>
      <c r="AX27" s="1047">
        <f>IFERROR(AW27/AU27*100,"-")</f>
        <v>0</v>
      </c>
      <c r="AY27" s="895">
        <f>Sectorwise!AV29</f>
        <v>4.79</v>
      </c>
      <c r="AZ27" s="1043">
        <v>3</v>
      </c>
      <c r="BA27" s="1074">
        <v>0</v>
      </c>
      <c r="BB27" s="1047">
        <f>IFERROR(BA27/AY27*100,"-")</f>
        <v>0</v>
      </c>
      <c r="BC27" s="895">
        <f>Sectorwise!AX29</f>
        <v>8.77</v>
      </c>
      <c r="BD27" s="1043">
        <v>6</v>
      </c>
      <c r="BE27" s="1074">
        <v>0</v>
      </c>
      <c r="BF27" s="1080">
        <f>IFERROR(BE27/BC27*100,"-")</f>
        <v>0</v>
      </c>
      <c r="BG27" s="895">
        <f>AM27+AQ27+AU27+AY27+BC27</f>
        <v>15.28</v>
      </c>
      <c r="BH27" s="911">
        <f>AN27+AR27+AV27+AZ27+BD27</f>
        <v>9</v>
      </c>
      <c r="BI27" s="895">
        <f>AO27+AS27+AW27+BA27+BE27</f>
        <v>0</v>
      </c>
      <c r="BJ27" s="899">
        <f>IFERROR(BI27/BG27*100,"-")</f>
        <v>0</v>
      </c>
      <c r="BK27" s="899">
        <f>AI27+BG27</f>
        <v>40.69</v>
      </c>
      <c r="BL27" s="912">
        <f>AJ27+BH27</f>
        <v>104</v>
      </c>
      <c r="BM27" s="899">
        <f>AK27+BI27</f>
        <v>2.13</v>
      </c>
      <c r="BN27" s="894">
        <f>IFERROR(BM27/BK27*100,"-")</f>
        <v>5.2347014008355863</v>
      </c>
      <c r="BO27" s="913"/>
      <c r="BP27" s="1182">
        <f>'Deposits &amp; Advances'!T35-'Gross NPAs'!BM27</f>
        <v>0</v>
      </c>
      <c r="BQ27" s="913"/>
      <c r="BR27" s="1004">
        <v>21</v>
      </c>
      <c r="BS27" s="1072" t="s">
        <v>246</v>
      </c>
      <c r="BT27" s="1081">
        <v>0</v>
      </c>
      <c r="BU27" s="1082">
        <v>0</v>
      </c>
      <c r="BV27" s="1079" t="str">
        <f>IFERROR(BU27/BT27*100,"-")</f>
        <v>-</v>
      </c>
      <c r="BW27" s="1082">
        <v>0</v>
      </c>
      <c r="BX27" s="1081">
        <v>0</v>
      </c>
      <c r="BY27" s="1083" t="str">
        <f>IFERROR(BX27/BW27*100,"-")</f>
        <v>-</v>
      </c>
      <c r="BZ27" s="1081">
        <v>0</v>
      </c>
      <c r="CA27" s="1082">
        <v>0</v>
      </c>
      <c r="CB27" s="1084" t="str">
        <f>IFERROR(CA27/BZ27*100,"-")</f>
        <v>-</v>
      </c>
      <c r="CC27" s="1082">
        <v>0.04</v>
      </c>
      <c r="CD27" s="1081">
        <v>0</v>
      </c>
      <c r="CE27" s="1083">
        <f>IFERROR(CD27/CC27*100,"-")</f>
        <v>0</v>
      </c>
      <c r="CF27" s="1081">
        <v>3.23</v>
      </c>
      <c r="CG27" s="1082">
        <v>0.02</v>
      </c>
      <c r="CH27" s="1084">
        <f>IFERROR(CG27/CF27*100,"-")</f>
        <v>0.61919504643962853</v>
      </c>
      <c r="CI27" s="1085">
        <f>SUM(BT27,BW27,BZ27,CC27,CF27)</f>
        <v>3.27</v>
      </c>
      <c r="CJ27" s="1086">
        <f>SUM(BU27,BX27,CA27,CD27,CG27)</f>
        <v>0.02</v>
      </c>
      <c r="CK27" s="1087">
        <f>IFERROR(CJ27/CI27*100,"-")</f>
        <v>0.6116207951070336</v>
      </c>
    </row>
    <row r="28" spans="1:94" ht="20.25" customHeight="1" thickBot="1">
      <c r="A28" s="889">
        <v>20</v>
      </c>
      <c r="B28" s="924" t="s">
        <v>47</v>
      </c>
      <c r="C28" s="1064">
        <f>Sectorwise!J30</f>
        <v>8.4700000000000006</v>
      </c>
      <c r="D28" s="1065">
        <v>6</v>
      </c>
      <c r="E28" s="1066">
        <v>0.18</v>
      </c>
      <c r="F28" s="1067">
        <f t="shared" si="39"/>
        <v>2.1251475796930341</v>
      </c>
      <c r="G28" s="1064">
        <f>Sectorwise!X30</f>
        <v>74.459999999999994</v>
      </c>
      <c r="H28" s="1065">
        <v>95</v>
      </c>
      <c r="I28" s="1064">
        <v>1.0900000000000001</v>
      </c>
      <c r="J28" s="1067">
        <f t="shared" si="40"/>
        <v>1.4638732205210854</v>
      </c>
      <c r="K28" s="1067">
        <f>Sectorwise!Z30</f>
        <v>0</v>
      </c>
      <c r="L28" s="1068">
        <v>0</v>
      </c>
      <c r="M28" s="1064">
        <v>0</v>
      </c>
      <c r="N28" s="896" t="str">
        <f t="shared" si="41"/>
        <v>-</v>
      </c>
      <c r="O28" s="926">
        <f>Sectorwise!AB30</f>
        <v>0</v>
      </c>
      <c r="P28" s="1088">
        <v>0</v>
      </c>
      <c r="Q28" s="1064">
        <v>0</v>
      </c>
      <c r="R28" s="1089" t="str">
        <f t="shared" si="42"/>
        <v>-</v>
      </c>
      <c r="S28" s="926">
        <f>Sectorwise!AD30</f>
        <v>0</v>
      </c>
      <c r="T28" s="1088">
        <v>0</v>
      </c>
      <c r="U28" s="1064">
        <v>0</v>
      </c>
      <c r="V28" s="1090" t="str">
        <f t="shared" si="43"/>
        <v>-</v>
      </c>
      <c r="W28" s="899">
        <f>Sectorwise!AF30</f>
        <v>0</v>
      </c>
      <c r="X28" s="1069">
        <v>0</v>
      </c>
      <c r="Y28" s="1064">
        <v>0</v>
      </c>
      <c r="Z28" s="1090" t="str">
        <f t="shared" si="44"/>
        <v>-</v>
      </c>
      <c r="AA28" s="897">
        <f>Sectorwise!AH30</f>
        <v>0</v>
      </c>
      <c r="AB28" s="1069">
        <v>0</v>
      </c>
      <c r="AC28" s="1064">
        <v>0</v>
      </c>
      <c r="AD28" s="1090" t="str">
        <f t="shared" si="45"/>
        <v>-</v>
      </c>
      <c r="AE28" s="1091">
        <f>Sectorwise!AJ30</f>
        <v>0</v>
      </c>
      <c r="AF28" s="1088">
        <v>0</v>
      </c>
      <c r="AG28" s="1064">
        <v>0</v>
      </c>
      <c r="AH28" s="1092" t="str">
        <f t="shared" si="46"/>
        <v>-</v>
      </c>
      <c r="AI28" s="900">
        <f t="shared" si="26"/>
        <v>82.929999999999993</v>
      </c>
      <c r="AJ28" s="903">
        <f t="shared" si="27"/>
        <v>101</v>
      </c>
      <c r="AK28" s="900">
        <f t="shared" si="28"/>
        <v>1.27</v>
      </c>
      <c r="AL28" s="904">
        <f t="shared" si="29"/>
        <v>1.5314120342457496</v>
      </c>
      <c r="AM28" s="1093">
        <f>Sectorwise!AP30</f>
        <v>0</v>
      </c>
      <c r="AN28" s="1094">
        <v>0</v>
      </c>
      <c r="AO28" s="1064">
        <v>0</v>
      </c>
      <c r="AP28" s="1095" t="str">
        <f t="shared" si="47"/>
        <v>-</v>
      </c>
      <c r="AQ28" s="926">
        <f>Sectorwise!AR30</f>
        <v>0</v>
      </c>
      <c r="AR28" s="1088">
        <v>0</v>
      </c>
      <c r="AS28" s="1064">
        <v>0</v>
      </c>
      <c r="AT28" s="1092" t="str">
        <f t="shared" si="48"/>
        <v>-</v>
      </c>
      <c r="AU28" s="926">
        <f>Sectorwise!AT30</f>
        <v>0</v>
      </c>
      <c r="AV28" s="1088">
        <v>0</v>
      </c>
      <c r="AW28" s="1064">
        <v>0</v>
      </c>
      <c r="AX28" s="1096" t="str">
        <f t="shared" si="49"/>
        <v>-</v>
      </c>
      <c r="AY28" s="895">
        <f>Sectorwise!AV30</f>
        <v>0</v>
      </c>
      <c r="AZ28" s="909">
        <v>0</v>
      </c>
      <c r="BA28" s="1064">
        <v>0</v>
      </c>
      <c r="BB28" s="1092" t="str">
        <f t="shared" si="50"/>
        <v>-</v>
      </c>
      <c r="BC28" s="926">
        <f>Sectorwise!AX30</f>
        <v>63.78</v>
      </c>
      <c r="BD28" s="1088">
        <v>187</v>
      </c>
      <c r="BE28" s="1064">
        <v>1.7</v>
      </c>
      <c r="BF28" s="1096">
        <f t="shared" si="51"/>
        <v>2.66541235497021</v>
      </c>
      <c r="BG28" s="895">
        <f t="shared" si="30"/>
        <v>63.78</v>
      </c>
      <c r="BH28" s="911">
        <f t="shared" si="31"/>
        <v>187</v>
      </c>
      <c r="BI28" s="895">
        <f t="shared" si="32"/>
        <v>1.7</v>
      </c>
      <c r="BJ28" s="899">
        <f t="shared" si="33"/>
        <v>2.66541235497021</v>
      </c>
      <c r="BK28" s="899">
        <f t="shared" si="34"/>
        <v>146.70999999999998</v>
      </c>
      <c r="BL28" s="912">
        <f t="shared" si="35"/>
        <v>288</v>
      </c>
      <c r="BM28" s="899">
        <f t="shared" si="36"/>
        <v>2.9699999999999998</v>
      </c>
      <c r="BN28" s="894">
        <f t="shared" si="37"/>
        <v>2.0244018812623543</v>
      </c>
      <c r="BO28" s="913"/>
      <c r="BP28" s="1182">
        <f>'Deposits &amp; Advances'!T36-'Gross NPAs'!BM28</f>
        <v>0</v>
      </c>
      <c r="BQ28" s="913"/>
      <c r="BR28" s="1004">
        <v>28</v>
      </c>
      <c r="BS28" s="927" t="s">
        <v>254</v>
      </c>
      <c r="BT28" s="1081">
        <v>0</v>
      </c>
      <c r="BU28" s="1082">
        <v>0</v>
      </c>
      <c r="BV28" s="1079" t="str">
        <f t="shared" si="52"/>
        <v>-</v>
      </c>
      <c r="BW28" s="1082">
        <v>0</v>
      </c>
      <c r="BX28" s="1081">
        <v>0</v>
      </c>
      <c r="BY28" s="1083" t="str">
        <f t="shared" si="53"/>
        <v>-</v>
      </c>
      <c r="BZ28" s="1081">
        <v>0</v>
      </c>
      <c r="CA28" s="1082">
        <v>0</v>
      </c>
      <c r="CB28" s="1084" t="str">
        <f t="shared" si="54"/>
        <v>-</v>
      </c>
      <c r="CC28" s="1082">
        <v>0</v>
      </c>
      <c r="CD28" s="1081">
        <v>0</v>
      </c>
      <c r="CE28" s="1083" t="str">
        <f t="shared" si="55"/>
        <v>-</v>
      </c>
      <c r="CF28" s="1081">
        <v>0</v>
      </c>
      <c r="CG28" s="1082">
        <v>0</v>
      </c>
      <c r="CH28" s="1084" t="str">
        <f t="shared" si="56"/>
        <v>-</v>
      </c>
      <c r="CI28" s="1085">
        <f t="shared" si="57"/>
        <v>0</v>
      </c>
      <c r="CJ28" s="1086">
        <f t="shared" si="57"/>
        <v>0</v>
      </c>
      <c r="CK28" s="1087" t="str">
        <f t="shared" si="58"/>
        <v>-</v>
      </c>
    </row>
    <row r="29" spans="1:94" ht="20.25" customHeight="1" thickBot="1">
      <c r="A29" s="999">
        <v>21</v>
      </c>
      <c r="B29" s="1097" t="s">
        <v>48</v>
      </c>
      <c r="C29" s="1064">
        <f>Sectorwise!J31</f>
        <v>0</v>
      </c>
      <c r="D29" s="1065">
        <v>0</v>
      </c>
      <c r="E29" s="1066">
        <v>0</v>
      </c>
      <c r="F29" s="1067" t="str">
        <f t="shared" si="39"/>
        <v>-</v>
      </c>
      <c r="G29" s="1064">
        <f>Sectorwise!X31</f>
        <v>0.26</v>
      </c>
      <c r="H29" s="1065">
        <v>0</v>
      </c>
      <c r="I29" s="1064">
        <v>0</v>
      </c>
      <c r="J29" s="1067">
        <f t="shared" si="40"/>
        <v>0</v>
      </c>
      <c r="K29" s="1067">
        <f>Sectorwise!Z31</f>
        <v>0</v>
      </c>
      <c r="L29" s="1068">
        <v>0</v>
      </c>
      <c r="M29" s="1064">
        <v>0</v>
      </c>
      <c r="N29" s="896" t="str">
        <f t="shared" si="41"/>
        <v>-</v>
      </c>
      <c r="O29" s="926">
        <f>Sectorwise!AB31</f>
        <v>0</v>
      </c>
      <c r="P29" s="1088">
        <v>0</v>
      </c>
      <c r="Q29" s="1064">
        <v>0</v>
      </c>
      <c r="R29" s="1089" t="str">
        <f t="shared" si="42"/>
        <v>-</v>
      </c>
      <c r="S29" s="926">
        <f>Sectorwise!AD31</f>
        <v>0.05</v>
      </c>
      <c r="T29" s="1088">
        <v>0</v>
      </c>
      <c r="U29" s="1064">
        <v>0</v>
      </c>
      <c r="V29" s="1090">
        <f t="shared" si="43"/>
        <v>0</v>
      </c>
      <c r="W29" s="899">
        <f>Sectorwise!AF31</f>
        <v>0</v>
      </c>
      <c r="X29" s="1069">
        <v>0</v>
      </c>
      <c r="Y29" s="1064">
        <v>0</v>
      </c>
      <c r="Z29" s="1090" t="str">
        <f t="shared" si="44"/>
        <v>-</v>
      </c>
      <c r="AA29" s="897">
        <f>Sectorwise!AH31</f>
        <v>0</v>
      </c>
      <c r="AB29" s="1069">
        <v>0</v>
      </c>
      <c r="AC29" s="1064">
        <v>0</v>
      </c>
      <c r="AD29" s="1090" t="str">
        <f t="shared" si="45"/>
        <v>-</v>
      </c>
      <c r="AE29" s="1091">
        <f>Sectorwise!AJ31</f>
        <v>0</v>
      </c>
      <c r="AF29" s="1088">
        <v>0</v>
      </c>
      <c r="AG29" s="1064">
        <v>0</v>
      </c>
      <c r="AH29" s="1092" t="str">
        <f t="shared" si="46"/>
        <v>-</v>
      </c>
      <c r="AI29" s="900">
        <f t="shared" si="26"/>
        <v>0.31</v>
      </c>
      <c r="AJ29" s="903">
        <f t="shared" si="27"/>
        <v>0</v>
      </c>
      <c r="AK29" s="900">
        <f t="shared" si="28"/>
        <v>0</v>
      </c>
      <c r="AL29" s="904">
        <f t="shared" si="29"/>
        <v>0</v>
      </c>
      <c r="AM29" s="1093">
        <f>Sectorwise!AP31</f>
        <v>0</v>
      </c>
      <c r="AN29" s="1094">
        <v>0</v>
      </c>
      <c r="AO29" s="1064">
        <v>0</v>
      </c>
      <c r="AP29" s="1095" t="str">
        <f t="shared" si="47"/>
        <v>-</v>
      </c>
      <c r="AQ29" s="926">
        <f>Sectorwise!AR31</f>
        <v>0</v>
      </c>
      <c r="AR29" s="1088">
        <v>0</v>
      </c>
      <c r="AS29" s="1064">
        <v>0</v>
      </c>
      <c r="AT29" s="1092" t="str">
        <f t="shared" si="48"/>
        <v>-</v>
      </c>
      <c r="AU29" s="926">
        <f>Sectorwise!AT31</f>
        <v>0</v>
      </c>
      <c r="AV29" s="1088">
        <v>0</v>
      </c>
      <c r="AW29" s="1064">
        <v>0</v>
      </c>
      <c r="AX29" s="1096" t="str">
        <f t="shared" si="49"/>
        <v>-</v>
      </c>
      <c r="AY29" s="895">
        <f>Sectorwise!AV31</f>
        <v>0.49</v>
      </c>
      <c r="AZ29" s="909">
        <v>0</v>
      </c>
      <c r="BA29" s="1064">
        <v>0</v>
      </c>
      <c r="BB29" s="1092">
        <f t="shared" si="50"/>
        <v>0</v>
      </c>
      <c r="BC29" s="926">
        <f>Sectorwise!AX31</f>
        <v>3.03</v>
      </c>
      <c r="BD29" s="1088">
        <v>0</v>
      </c>
      <c r="BE29" s="1064">
        <v>0</v>
      </c>
      <c r="BF29" s="1096">
        <f t="shared" si="51"/>
        <v>0</v>
      </c>
      <c r="BG29" s="895">
        <f t="shared" si="30"/>
        <v>3.5199999999999996</v>
      </c>
      <c r="BH29" s="911">
        <f t="shared" si="31"/>
        <v>0</v>
      </c>
      <c r="BI29" s="895">
        <f t="shared" si="32"/>
        <v>0</v>
      </c>
      <c r="BJ29" s="899">
        <f t="shared" si="33"/>
        <v>0</v>
      </c>
      <c r="BK29" s="899">
        <f t="shared" si="34"/>
        <v>3.8299999999999996</v>
      </c>
      <c r="BL29" s="912">
        <f t="shared" si="35"/>
        <v>0</v>
      </c>
      <c r="BM29" s="899">
        <f t="shared" si="36"/>
        <v>0</v>
      </c>
      <c r="BN29" s="894">
        <f t="shared" si="37"/>
        <v>0</v>
      </c>
      <c r="BO29" s="913"/>
      <c r="BP29" s="1182">
        <f>'Deposits &amp; Advances'!T37-'Gross NPAs'!BM29</f>
        <v>0</v>
      </c>
      <c r="BQ29" s="913"/>
      <c r="BR29" s="914">
        <v>29</v>
      </c>
      <c r="BS29" s="1098" t="s">
        <v>255</v>
      </c>
      <c r="BT29" s="1081"/>
      <c r="BU29" s="1081"/>
      <c r="BV29" s="1099"/>
      <c r="BW29" s="1081"/>
      <c r="BX29" s="1081"/>
      <c r="BY29" s="1100"/>
      <c r="BZ29" s="1081"/>
      <c r="CA29" s="1081"/>
      <c r="CB29" s="1100"/>
      <c r="CC29" s="1081"/>
      <c r="CD29" s="1081"/>
      <c r="CE29" s="1100"/>
      <c r="CF29" s="1081"/>
      <c r="CG29" s="1081"/>
      <c r="CH29" s="1100"/>
      <c r="CI29" s="1101"/>
      <c r="CJ29" s="1101"/>
      <c r="CK29" s="1100"/>
    </row>
    <row r="30" spans="1:94" ht="20.25" customHeight="1" thickBot="1">
      <c r="A30" s="999">
        <v>22</v>
      </c>
      <c r="B30" s="1097" t="s">
        <v>49</v>
      </c>
      <c r="C30" s="1064">
        <f>Sectorwise!J32</f>
        <v>0</v>
      </c>
      <c r="D30" s="1065">
        <v>0</v>
      </c>
      <c r="E30" s="1066">
        <v>0</v>
      </c>
      <c r="F30" s="1067" t="str">
        <f t="shared" si="39"/>
        <v>-</v>
      </c>
      <c r="G30" s="1064">
        <f>Sectorwise!X32</f>
        <v>0</v>
      </c>
      <c r="H30" s="1065">
        <v>0</v>
      </c>
      <c r="I30" s="1064">
        <v>0</v>
      </c>
      <c r="J30" s="1067" t="str">
        <f t="shared" si="40"/>
        <v>-</v>
      </c>
      <c r="K30" s="1067">
        <f>Sectorwise!Z32</f>
        <v>0</v>
      </c>
      <c r="L30" s="1068">
        <v>0</v>
      </c>
      <c r="M30" s="1064">
        <v>0</v>
      </c>
      <c r="N30" s="896" t="str">
        <f t="shared" si="41"/>
        <v>-</v>
      </c>
      <c r="O30" s="895">
        <f>Sectorwise!AB32</f>
        <v>0</v>
      </c>
      <c r="P30" s="909">
        <v>0</v>
      </c>
      <c r="Q30" s="1064">
        <v>0</v>
      </c>
      <c r="R30" s="896" t="str">
        <f t="shared" si="42"/>
        <v>-</v>
      </c>
      <c r="S30" s="895">
        <f>Sectorwise!AD32</f>
        <v>0</v>
      </c>
      <c r="T30" s="909">
        <v>0</v>
      </c>
      <c r="U30" s="1064">
        <v>0</v>
      </c>
      <c r="V30" s="894" t="str">
        <f t="shared" si="43"/>
        <v>-</v>
      </c>
      <c r="W30" s="899">
        <f>Sectorwise!AF32</f>
        <v>0</v>
      </c>
      <c r="X30" s="1069">
        <v>0</v>
      </c>
      <c r="Y30" s="1064">
        <v>0</v>
      </c>
      <c r="Z30" s="894" t="str">
        <f t="shared" si="44"/>
        <v>-</v>
      </c>
      <c r="AA30" s="897">
        <f>Sectorwise!AH32</f>
        <v>0</v>
      </c>
      <c r="AB30" s="1069">
        <v>0</v>
      </c>
      <c r="AC30" s="1064">
        <v>0</v>
      </c>
      <c r="AD30" s="894" t="str">
        <f t="shared" si="45"/>
        <v>-</v>
      </c>
      <c r="AE30" s="900">
        <f>Sectorwise!AJ32</f>
        <v>0</v>
      </c>
      <c r="AF30" s="909">
        <v>0</v>
      </c>
      <c r="AG30" s="1064">
        <v>0</v>
      </c>
      <c r="AH30" s="899" t="str">
        <f t="shared" si="46"/>
        <v>-</v>
      </c>
      <c r="AI30" s="900">
        <f t="shared" si="26"/>
        <v>0</v>
      </c>
      <c r="AJ30" s="903">
        <f t="shared" si="27"/>
        <v>0</v>
      </c>
      <c r="AK30" s="900">
        <f t="shared" si="28"/>
        <v>0</v>
      </c>
      <c r="AL30" s="904" t="str">
        <f t="shared" si="29"/>
        <v>-</v>
      </c>
      <c r="AM30" s="905">
        <f>Sectorwise!AP32</f>
        <v>0</v>
      </c>
      <c r="AN30" s="1070">
        <v>0</v>
      </c>
      <c r="AO30" s="1064">
        <v>0</v>
      </c>
      <c r="AP30" s="907" t="str">
        <f t="shared" si="47"/>
        <v>-</v>
      </c>
      <c r="AQ30" s="895">
        <f>Sectorwise!AR32</f>
        <v>0</v>
      </c>
      <c r="AR30" s="909">
        <v>0</v>
      </c>
      <c r="AS30" s="1064">
        <v>0</v>
      </c>
      <c r="AT30" s="899" t="str">
        <f t="shared" si="48"/>
        <v>-</v>
      </c>
      <c r="AU30" s="895">
        <f>Sectorwise!AT32</f>
        <v>0</v>
      </c>
      <c r="AV30" s="909">
        <v>0</v>
      </c>
      <c r="AW30" s="1064">
        <v>0</v>
      </c>
      <c r="AX30" s="910" t="str">
        <f t="shared" si="49"/>
        <v>-</v>
      </c>
      <c r="AY30" s="895">
        <f>Sectorwise!AV32</f>
        <v>0</v>
      </c>
      <c r="AZ30" s="909">
        <v>0</v>
      </c>
      <c r="BA30" s="1064">
        <v>0</v>
      </c>
      <c r="BB30" s="899" t="str">
        <f t="shared" si="50"/>
        <v>-</v>
      </c>
      <c r="BC30" s="895">
        <f>Sectorwise!AX32</f>
        <v>3.23</v>
      </c>
      <c r="BD30" s="909">
        <v>0</v>
      </c>
      <c r="BE30" s="1064">
        <v>1.5E-3</v>
      </c>
      <c r="BF30" s="910">
        <f t="shared" si="51"/>
        <v>4.6439628482972138E-2</v>
      </c>
      <c r="BG30" s="895">
        <f t="shared" si="30"/>
        <v>3.23</v>
      </c>
      <c r="BH30" s="911">
        <f t="shared" si="31"/>
        <v>0</v>
      </c>
      <c r="BI30" s="895">
        <f t="shared" si="32"/>
        <v>1.5E-3</v>
      </c>
      <c r="BJ30" s="899">
        <f t="shared" si="33"/>
        <v>4.6439628482972138E-2</v>
      </c>
      <c r="BK30" s="899">
        <f t="shared" si="34"/>
        <v>3.23</v>
      </c>
      <c r="BL30" s="912">
        <f t="shared" si="35"/>
        <v>0</v>
      </c>
      <c r="BM30" s="899">
        <f t="shared" si="36"/>
        <v>1.5E-3</v>
      </c>
      <c r="BN30" s="894">
        <f t="shared" si="37"/>
        <v>4.6439628482972138E-2</v>
      </c>
      <c r="BO30" s="913"/>
      <c r="BP30" s="1182">
        <f>'Deposits &amp; Advances'!T38-'Gross NPAs'!BM30</f>
        <v>0</v>
      </c>
      <c r="BQ30" s="913"/>
      <c r="BR30" s="1004">
        <v>30</v>
      </c>
      <c r="BS30" s="1102" t="s">
        <v>256</v>
      </c>
      <c r="BT30" s="871"/>
      <c r="BU30" s="1103"/>
      <c r="BV30" s="1027"/>
      <c r="BW30" s="1103"/>
      <c r="BX30" s="871"/>
      <c r="BY30" s="1104"/>
      <c r="BZ30" s="871"/>
      <c r="CA30" s="1103"/>
      <c r="CB30" s="1105"/>
      <c r="CC30" s="1103"/>
      <c r="CD30" s="871"/>
      <c r="CE30" s="1104"/>
      <c r="CF30" s="871"/>
      <c r="CG30" s="1103"/>
      <c r="CH30" s="1105"/>
      <c r="CI30" s="1106"/>
      <c r="CJ30" s="1107"/>
      <c r="CK30" s="1108"/>
    </row>
    <row r="31" spans="1:94" ht="20.25" customHeight="1" thickBot="1">
      <c r="A31" s="889">
        <v>23</v>
      </c>
      <c r="B31" s="1109" t="s">
        <v>50</v>
      </c>
      <c r="C31" s="895">
        <f>Sectorwise!J33</f>
        <v>0</v>
      </c>
      <c r="D31" s="892">
        <v>0</v>
      </c>
      <c r="E31" s="893">
        <v>0</v>
      </c>
      <c r="F31" s="894" t="str">
        <f>IFERROR(E31/C31*100,"-")</f>
        <v>-</v>
      </c>
      <c r="G31" s="895">
        <f>Sectorwise!X33</f>
        <v>0</v>
      </c>
      <c r="H31" s="892">
        <v>0</v>
      </c>
      <c r="I31" s="895">
        <v>0</v>
      </c>
      <c r="J31" s="896" t="str">
        <f>IFERROR(I31/G31*100,"-")</f>
        <v>-</v>
      </c>
      <c r="K31" s="899">
        <f>Sectorwise!Z33</f>
        <v>0</v>
      </c>
      <c r="L31" s="898">
        <v>0</v>
      </c>
      <c r="M31" s="895">
        <v>0</v>
      </c>
      <c r="N31" s="896" t="str">
        <f>IFERROR(M31/K31*100,"-")</f>
        <v>-</v>
      </c>
      <c r="O31" s="895">
        <f>Sectorwise!AB33</f>
        <v>0</v>
      </c>
      <c r="P31" s="892">
        <v>0</v>
      </c>
      <c r="Q31" s="895">
        <v>0</v>
      </c>
      <c r="R31" s="896" t="str">
        <f>IFERROR(Q31/O31*100,"-")</f>
        <v>-</v>
      </c>
      <c r="S31" s="895">
        <f>Sectorwise!AD33</f>
        <v>0</v>
      </c>
      <c r="T31" s="892">
        <v>0</v>
      </c>
      <c r="U31" s="895">
        <v>0</v>
      </c>
      <c r="V31" s="894" t="str">
        <f>IFERROR(U31/S31*100,"-")</f>
        <v>-</v>
      </c>
      <c r="W31" s="899">
        <f>Sectorwise!AF33</f>
        <v>0</v>
      </c>
      <c r="X31" s="898">
        <v>0</v>
      </c>
      <c r="Y31" s="895">
        <v>0</v>
      </c>
      <c r="Z31" s="894" t="str">
        <f>IFERROR(Y31/W31*100,"-")</f>
        <v>-</v>
      </c>
      <c r="AA31" s="897">
        <f>Sectorwise!AH33</f>
        <v>0</v>
      </c>
      <c r="AB31" s="898">
        <v>0</v>
      </c>
      <c r="AC31" s="895">
        <v>0</v>
      </c>
      <c r="AD31" s="894" t="str">
        <f>IFERROR(AC31/AA31*100,"-")</f>
        <v>-</v>
      </c>
      <c r="AE31" s="900">
        <f>Sectorwise!AJ33</f>
        <v>0</v>
      </c>
      <c r="AF31" s="901">
        <v>0</v>
      </c>
      <c r="AG31" s="895">
        <v>0</v>
      </c>
      <c r="AH31" s="899" t="str">
        <f>IFERROR(AG31/AE31*100,"-")</f>
        <v>-</v>
      </c>
      <c r="AI31" s="900">
        <f t="shared" si="26"/>
        <v>0</v>
      </c>
      <c r="AJ31" s="903">
        <f t="shared" si="27"/>
        <v>0</v>
      </c>
      <c r="AK31" s="900">
        <f t="shared" si="28"/>
        <v>0</v>
      </c>
      <c r="AL31" s="904" t="str">
        <f t="shared" si="29"/>
        <v>-</v>
      </c>
      <c r="AM31" s="905">
        <f>Sectorwise!AP33</f>
        <v>0</v>
      </c>
      <c r="AN31" s="906">
        <v>0</v>
      </c>
      <c r="AO31" s="895">
        <v>0</v>
      </c>
      <c r="AP31" s="907" t="str">
        <f>IFERROR(AO31/AM31*100,"-")</f>
        <v>-</v>
      </c>
      <c r="AQ31" s="895">
        <f>Sectorwise!AR33</f>
        <v>0</v>
      </c>
      <c r="AR31" s="892">
        <v>0</v>
      </c>
      <c r="AS31" s="895">
        <v>0</v>
      </c>
      <c r="AT31" s="899" t="str">
        <f>IFERROR(AS31/AQ31*100,"-")</f>
        <v>-</v>
      </c>
      <c r="AU31" s="895">
        <f>Sectorwise!AT33</f>
        <v>0</v>
      </c>
      <c r="AV31" s="892">
        <v>0</v>
      </c>
      <c r="AW31" s="895">
        <v>0</v>
      </c>
      <c r="AX31" s="910" t="str">
        <f>IFERROR(AW31/AU31*100,"-")</f>
        <v>-</v>
      </c>
      <c r="AY31" s="895">
        <f>Sectorwise!AV33</f>
        <v>0</v>
      </c>
      <c r="AZ31" s="892">
        <v>0</v>
      </c>
      <c r="BA31" s="895">
        <v>0</v>
      </c>
      <c r="BB31" s="899" t="str">
        <f>IFERROR(BA31/AY31*100,"-")</f>
        <v>-</v>
      </c>
      <c r="BC31" s="895">
        <f>Sectorwise!AX33</f>
        <v>0.12</v>
      </c>
      <c r="BD31" s="892">
        <v>0</v>
      </c>
      <c r="BE31" s="895">
        <v>0</v>
      </c>
      <c r="BF31" s="910">
        <f>IFERROR(BE31/BC31*100,"-")</f>
        <v>0</v>
      </c>
      <c r="BG31" s="895">
        <f t="shared" si="30"/>
        <v>0.12</v>
      </c>
      <c r="BH31" s="911">
        <f t="shared" si="31"/>
        <v>0</v>
      </c>
      <c r="BI31" s="895">
        <f t="shared" si="32"/>
        <v>0</v>
      </c>
      <c r="BJ31" s="899">
        <f t="shared" si="33"/>
        <v>0</v>
      </c>
      <c r="BK31" s="899">
        <f t="shared" si="34"/>
        <v>0.12</v>
      </c>
      <c r="BL31" s="912">
        <f t="shared" si="35"/>
        <v>0</v>
      </c>
      <c r="BM31" s="899">
        <f t="shared" si="36"/>
        <v>0</v>
      </c>
      <c r="BN31" s="894">
        <f t="shared" si="37"/>
        <v>0</v>
      </c>
      <c r="BO31" s="913"/>
      <c r="BP31" s="1182"/>
      <c r="BQ31" s="913"/>
      <c r="BR31" s="1110">
        <v>31</v>
      </c>
      <c r="BS31" s="1111" t="s">
        <v>257</v>
      </c>
      <c r="BT31" s="1112"/>
      <c r="BU31" s="874"/>
      <c r="BV31" s="1079"/>
      <c r="BW31" s="874"/>
      <c r="BX31" s="1112"/>
      <c r="BY31" s="1083"/>
      <c r="BZ31" s="1112"/>
      <c r="CA31" s="874"/>
      <c r="CB31" s="1084"/>
      <c r="CC31" s="874"/>
      <c r="CD31" s="1112"/>
      <c r="CE31" s="1083"/>
      <c r="CF31" s="1112"/>
      <c r="CG31" s="874"/>
      <c r="CH31" s="1084"/>
      <c r="CI31" s="1085"/>
      <c r="CJ31" s="1086"/>
      <c r="CK31" s="1087"/>
    </row>
    <row r="32" spans="1:94" ht="20.25" customHeight="1" thickBot="1">
      <c r="A32" s="1113"/>
      <c r="B32" s="1114" t="s">
        <v>258</v>
      </c>
      <c r="C32" s="1115">
        <f>SUM(C21:C30)</f>
        <v>7077.7799999999988</v>
      </c>
      <c r="D32" s="1116">
        <f>SUM(D21:D30)</f>
        <v>4642</v>
      </c>
      <c r="E32" s="1117">
        <f>SUM(E21:E30)</f>
        <v>545.69999999999993</v>
      </c>
      <c r="F32" s="1118">
        <f t="shared" si="39"/>
        <v>7.7100446750252196</v>
      </c>
      <c r="G32" s="1115">
        <f>SUM(G21:G30)</f>
        <v>12165.32</v>
      </c>
      <c r="H32" s="1116">
        <f>SUM(H21:H30)</f>
        <v>21582</v>
      </c>
      <c r="I32" s="1115">
        <f>SUM(I21:I30)</f>
        <v>971.9</v>
      </c>
      <c r="J32" s="1119">
        <f t="shared" si="40"/>
        <v>7.9891034514505161</v>
      </c>
      <c r="K32" s="1115">
        <f>SUM(K21:K30)</f>
        <v>64.39</v>
      </c>
      <c r="L32" s="1116">
        <f>SUM(L21:L30)</f>
        <v>27</v>
      </c>
      <c r="M32" s="1115">
        <f>SUM(M21:M30)</f>
        <v>26.51</v>
      </c>
      <c r="N32" s="1119">
        <f t="shared" si="41"/>
        <v>41.170989284050322</v>
      </c>
      <c r="O32" s="1115">
        <f>SUM(O21:O30)</f>
        <v>264.60999999999996</v>
      </c>
      <c r="P32" s="1116">
        <f>SUM(P21:P30)</f>
        <v>116</v>
      </c>
      <c r="Q32" s="1115">
        <f>SUM(Q21:Q30)</f>
        <v>2.54</v>
      </c>
      <c r="R32" s="1119">
        <f t="shared" si="42"/>
        <v>0.95990325384528197</v>
      </c>
      <c r="S32" s="1115">
        <f>SUM(S21:S30)</f>
        <v>2754.6199999999994</v>
      </c>
      <c r="T32" s="1116">
        <f>SUM(T21:T30)</f>
        <v>337</v>
      </c>
      <c r="U32" s="1115">
        <f>SUM(U21:U30)</f>
        <v>14.709999999999999</v>
      </c>
      <c r="V32" s="1118">
        <f t="shared" si="43"/>
        <v>0.53401195083169373</v>
      </c>
      <c r="W32" s="1115">
        <f>SUM(W21:W30)</f>
        <v>5.85</v>
      </c>
      <c r="X32" s="1116">
        <f>SUM(X21:X30)</f>
        <v>0</v>
      </c>
      <c r="Y32" s="1115">
        <f>SUM(Y21:Y30)</f>
        <v>0</v>
      </c>
      <c r="Z32" s="1118">
        <f t="shared" si="44"/>
        <v>0</v>
      </c>
      <c r="AA32" s="1115">
        <f>SUM(AA21:AA30)</f>
        <v>24.21</v>
      </c>
      <c r="AB32" s="1116">
        <f>SUM(AB21:AB30)</f>
        <v>63</v>
      </c>
      <c r="AC32" s="1115">
        <f>SUM(AC21:AC30)</f>
        <v>0.14000000000000001</v>
      </c>
      <c r="AD32" s="1118">
        <f t="shared" si="45"/>
        <v>0.5782734407269724</v>
      </c>
      <c r="AE32" s="1120">
        <f>SUM(AE21:AE30)</f>
        <v>495.34000000000003</v>
      </c>
      <c r="AF32" s="1121">
        <f>SUM(AF21:AF30)</f>
        <v>719</v>
      </c>
      <c r="AG32" s="1115">
        <f>SUM(AG21:AG30)</f>
        <v>3.11</v>
      </c>
      <c r="AH32" s="1122">
        <f t="shared" si="46"/>
        <v>0.62785157669479541</v>
      </c>
      <c r="AI32" s="900">
        <f t="shared" si="26"/>
        <v>22852.119999999995</v>
      </c>
      <c r="AJ32" s="903">
        <f t="shared" si="27"/>
        <v>27486</v>
      </c>
      <c r="AK32" s="900">
        <f t="shared" si="28"/>
        <v>1564.61</v>
      </c>
      <c r="AL32" s="904">
        <f t="shared" si="29"/>
        <v>6.8466733064590963</v>
      </c>
      <c r="AM32" s="1123">
        <f>SUM(AM21:AM30)</f>
        <v>214.95</v>
      </c>
      <c r="AN32" s="1124">
        <f>SUM(AN21:AN30)</f>
        <v>0</v>
      </c>
      <c r="AO32" s="1115">
        <f>SUM(AO21:AO30)</f>
        <v>0</v>
      </c>
      <c r="AP32" s="1125">
        <f t="shared" si="47"/>
        <v>0</v>
      </c>
      <c r="AQ32" s="1115">
        <f>SUM(AQ21:AQ30)</f>
        <v>91.05</v>
      </c>
      <c r="AR32" s="1116">
        <f>SUM(AR21:AR30)</f>
        <v>6</v>
      </c>
      <c r="AS32" s="1115">
        <f>SUM(AS21:AS30)</f>
        <v>1.32</v>
      </c>
      <c r="AT32" s="1126">
        <f t="shared" si="48"/>
        <v>1.4497528830313016</v>
      </c>
      <c r="AU32" s="1115">
        <f>SUM(AU21:AU30)</f>
        <v>2268.9</v>
      </c>
      <c r="AV32" s="1116">
        <f>SUM(AV21:AV30)</f>
        <v>119</v>
      </c>
      <c r="AW32" s="1115">
        <f>SUM(AW21:AW30)</f>
        <v>22.82</v>
      </c>
      <c r="AX32" s="1119">
        <f t="shared" si="49"/>
        <v>1.005773722949447</v>
      </c>
      <c r="AY32" s="1115">
        <f>SUM(AY21:AY30)</f>
        <v>14109.94</v>
      </c>
      <c r="AZ32" s="1116">
        <f>SUM(AZ21:AZ30)</f>
        <v>6752</v>
      </c>
      <c r="BA32" s="1115">
        <f>SUM(BA21:BA30)</f>
        <v>151.76</v>
      </c>
      <c r="BB32" s="1119">
        <f t="shared" si="50"/>
        <v>1.0755538294280487</v>
      </c>
      <c r="BC32" s="1115">
        <f>SUM(BC21:BC30)</f>
        <v>8479.8000000000011</v>
      </c>
      <c r="BD32" s="1116">
        <f>SUM(BD21:BD30)</f>
        <v>3761</v>
      </c>
      <c r="BE32" s="1115">
        <f>SUM(BE21:BE30)</f>
        <v>1350.2815000000001</v>
      </c>
      <c r="BF32" s="1127">
        <f t="shared" si="51"/>
        <v>15.923506450623833</v>
      </c>
      <c r="BG32" s="895">
        <f t="shared" si="30"/>
        <v>25164.639999999999</v>
      </c>
      <c r="BH32" s="911">
        <f t="shared" si="31"/>
        <v>10638</v>
      </c>
      <c r="BI32" s="895">
        <f t="shared" si="32"/>
        <v>1526.1815000000001</v>
      </c>
      <c r="BJ32" s="899">
        <f t="shared" si="33"/>
        <v>6.0647857469846587</v>
      </c>
      <c r="BK32" s="899">
        <f t="shared" si="34"/>
        <v>48016.759999999995</v>
      </c>
      <c r="BL32" s="912">
        <f t="shared" si="35"/>
        <v>38124</v>
      </c>
      <c r="BM32" s="899">
        <f t="shared" si="36"/>
        <v>3090.7915000000003</v>
      </c>
      <c r="BN32" s="894">
        <f t="shared" si="37"/>
        <v>6.4369014069254158</v>
      </c>
      <c r="BO32" s="913"/>
      <c r="BP32" s="1182">
        <f>'Deposits &amp; Advances'!T40-'Gross NPAs'!BM32</f>
        <v>-2.1300000000010186</v>
      </c>
      <c r="BQ32" s="913"/>
      <c r="BR32" s="1014"/>
      <c r="BS32" s="944" t="s">
        <v>258</v>
      </c>
      <c r="BT32" s="1015">
        <f>SUM(BT21:BT30)</f>
        <v>59.52</v>
      </c>
      <c r="BU32" s="1015">
        <f>SUM(BU21:BU30)</f>
        <v>0.04</v>
      </c>
      <c r="BV32" s="1016">
        <f>IFERROR(BU32/BT32*100,"-")</f>
        <v>6.7204301075268813E-2</v>
      </c>
      <c r="BW32" s="1015">
        <f>SUM(BW21:BW30)</f>
        <v>150.51999999999998</v>
      </c>
      <c r="BX32" s="1015">
        <f>SUM(BX21:BX30)</f>
        <v>2.37</v>
      </c>
      <c r="BY32" s="1017">
        <f>IFERROR(BX32/BW32*100,"-")</f>
        <v>1.5745415891575874</v>
      </c>
      <c r="BZ32" s="1015">
        <f>SUM(BZ21:BZ30)</f>
        <v>21.9</v>
      </c>
      <c r="CA32" s="1015">
        <f>SUM(CA21:CA30)</f>
        <v>3.19</v>
      </c>
      <c r="CB32" s="1018">
        <f>IFERROR(CA32/BZ32*100,"-")</f>
        <v>14.566210045662102</v>
      </c>
      <c r="CC32" s="1015">
        <f>SUM(CC21:CC30)</f>
        <v>1.52</v>
      </c>
      <c r="CD32" s="1015">
        <f>SUM(CD21:CD30)</f>
        <v>0.79</v>
      </c>
      <c r="CE32" s="1017">
        <f>IFERROR(CD32/CC32*100,"-")</f>
        <v>51.973684210526315</v>
      </c>
      <c r="CF32" s="1015">
        <f>SUM(CF21:CF30)</f>
        <v>11.46</v>
      </c>
      <c r="CG32" s="1015">
        <f>SUM(CG21:CG30)</f>
        <v>0.39</v>
      </c>
      <c r="CH32" s="1018">
        <f>IFERROR(CG32/CF32*100,"-")</f>
        <v>3.4031413612565444</v>
      </c>
      <c r="CI32" s="1015">
        <f>SUM(CI21:CI30)</f>
        <v>244.92000000000002</v>
      </c>
      <c r="CJ32" s="1015">
        <f>SUM(CJ21:CJ30)</f>
        <v>6.7799999999999994</v>
      </c>
      <c r="CK32" s="1019">
        <f>IFERROR(CJ32/CI32*100,"-")</f>
        <v>2.7682508574228315</v>
      </c>
    </row>
    <row r="33" spans="1:89" ht="20.25" customHeight="1" thickBot="1">
      <c r="A33" s="1020" t="s">
        <v>52</v>
      </c>
      <c r="B33" s="1020" t="s">
        <v>53</v>
      </c>
      <c r="C33" s="1021"/>
      <c r="D33" s="1022"/>
      <c r="E33" s="1023"/>
      <c r="F33" s="1024"/>
      <c r="G33" s="1011"/>
      <c r="H33" s="1025"/>
      <c r="I33" s="1021"/>
      <c r="J33" s="1026"/>
      <c r="K33" s="1027"/>
      <c r="L33" s="1028"/>
      <c r="M33" s="1021"/>
      <c r="N33" s="1027"/>
      <c r="O33" s="1011"/>
      <c r="P33" s="1025"/>
      <c r="Q33" s="1021"/>
      <c r="R33" s="1026"/>
      <c r="S33" s="1011"/>
      <c r="T33" s="1025"/>
      <c r="U33" s="1021"/>
      <c r="V33" s="1024"/>
      <c r="W33" s="1027"/>
      <c r="X33" s="1028"/>
      <c r="Y33" s="1021"/>
      <c r="Z33" s="1024"/>
      <c r="AA33" s="1027"/>
      <c r="AB33" s="1028"/>
      <c r="AC33" s="1021"/>
      <c r="AD33" s="1024"/>
      <c r="AE33" s="1029"/>
      <c r="AF33" s="1030"/>
      <c r="AG33" s="1021"/>
      <c r="AH33" s="1031"/>
      <c r="AI33" s="900">
        <f t="shared" si="26"/>
        <v>0</v>
      </c>
      <c r="AJ33" s="903">
        <f t="shared" si="27"/>
        <v>0</v>
      </c>
      <c r="AK33" s="900">
        <f t="shared" si="28"/>
        <v>0</v>
      </c>
      <c r="AL33" s="904" t="str">
        <f t="shared" si="29"/>
        <v>-</v>
      </c>
      <c r="AM33" s="1032"/>
      <c r="AN33" s="1033"/>
      <c r="AO33" s="1021"/>
      <c r="AP33" s="1034"/>
      <c r="AQ33" s="1011"/>
      <c r="AR33" s="1025"/>
      <c r="AS33" s="1021"/>
      <c r="AT33" s="1027"/>
      <c r="AU33" s="1035"/>
      <c r="AV33" s="1036"/>
      <c r="AW33" s="1021"/>
      <c r="AX33" s="1026"/>
      <c r="AY33" s="1011"/>
      <c r="AZ33" s="1025"/>
      <c r="BA33" s="1021"/>
      <c r="BB33" s="1026"/>
      <c r="BC33" s="1011"/>
      <c r="BD33" s="1025"/>
      <c r="BE33" s="1021"/>
      <c r="BF33" s="1037"/>
      <c r="BG33" s="895">
        <f t="shared" si="30"/>
        <v>0</v>
      </c>
      <c r="BH33" s="911">
        <f t="shared" si="31"/>
        <v>0</v>
      </c>
      <c r="BI33" s="895">
        <f t="shared" si="32"/>
        <v>0</v>
      </c>
      <c r="BJ33" s="899" t="str">
        <f t="shared" si="33"/>
        <v>-</v>
      </c>
      <c r="BK33" s="899">
        <f t="shared" si="34"/>
        <v>0</v>
      </c>
      <c r="BL33" s="912">
        <f t="shared" si="35"/>
        <v>0</v>
      </c>
      <c r="BM33" s="899">
        <f t="shared" si="36"/>
        <v>0</v>
      </c>
      <c r="BN33" s="894" t="str">
        <f t="shared" si="37"/>
        <v>-</v>
      </c>
      <c r="BO33" s="913"/>
      <c r="BP33" s="1182">
        <f>'Deposits &amp; Advances'!T41-'Gross NPAs'!BM33</f>
        <v>0</v>
      </c>
      <c r="BQ33" s="913"/>
      <c r="BR33" s="1128" t="s">
        <v>52</v>
      </c>
      <c r="BS33" s="1038" t="s">
        <v>53</v>
      </c>
      <c r="BT33" s="1039"/>
      <c r="BU33" s="1040"/>
      <c r="BV33" s="1016"/>
      <c r="BW33" s="1040"/>
      <c r="BX33" s="1039"/>
      <c r="BY33" s="1017"/>
      <c r="BZ33" s="1039"/>
      <c r="CA33" s="1040"/>
      <c r="CB33" s="1018"/>
      <c r="CC33" s="1040"/>
      <c r="CD33" s="1039"/>
      <c r="CE33" s="1017"/>
      <c r="CF33" s="1039"/>
      <c r="CG33" s="1040"/>
      <c r="CH33" s="1018"/>
      <c r="CI33" s="1040"/>
      <c r="CJ33" s="1039"/>
      <c r="CK33" s="1019"/>
    </row>
    <row r="34" spans="1:89" ht="20.25" customHeight="1" thickBot="1">
      <c r="A34" s="999">
        <v>24</v>
      </c>
      <c r="B34" s="1041" t="s">
        <v>54</v>
      </c>
      <c r="C34" s="891">
        <f>Sectorwise!J36</f>
        <v>670.33</v>
      </c>
      <c r="D34" s="892">
        <v>8541</v>
      </c>
      <c r="E34" s="893">
        <v>69.27</v>
      </c>
      <c r="F34" s="894">
        <f>IFERROR(E34/C34*100,"-")</f>
        <v>10.333716229319887</v>
      </c>
      <c r="G34" s="891">
        <f>Sectorwise!X36</f>
        <v>867.59</v>
      </c>
      <c r="H34" s="892">
        <v>5574</v>
      </c>
      <c r="I34" s="895">
        <v>90.57</v>
      </c>
      <c r="J34" s="896">
        <f>IFERROR(I34/G34*100,"-")</f>
        <v>10.439262785417073</v>
      </c>
      <c r="K34" s="897">
        <f>Sectorwise!Z36</f>
        <v>0</v>
      </c>
      <c r="L34" s="898">
        <v>0</v>
      </c>
      <c r="M34" s="895">
        <v>0</v>
      </c>
      <c r="N34" s="896" t="str">
        <f>IFERROR(M34/K34*100,"-")</f>
        <v>-</v>
      </c>
      <c r="O34" s="895">
        <f>Sectorwise!AB36</f>
        <v>7.56</v>
      </c>
      <c r="P34" s="892">
        <v>24</v>
      </c>
      <c r="Q34" s="895">
        <v>0.4</v>
      </c>
      <c r="R34" s="896">
        <f>IFERROR(Q34/O34*100,"-")</f>
        <v>5.2910052910052912</v>
      </c>
      <c r="S34" s="895">
        <f>Sectorwise!AD36</f>
        <v>138.97999999999999</v>
      </c>
      <c r="T34" s="892">
        <v>46</v>
      </c>
      <c r="U34" s="895">
        <v>1.76</v>
      </c>
      <c r="V34" s="894">
        <f>IFERROR(U34/S34*100,"-")</f>
        <v>1.2663692617642825</v>
      </c>
      <c r="W34" s="899">
        <f>Sectorwise!AF36</f>
        <v>3.06</v>
      </c>
      <c r="X34" s="898">
        <v>7</v>
      </c>
      <c r="Y34" s="895">
        <v>0.16</v>
      </c>
      <c r="Z34" s="894">
        <f>IFERROR(Y34/W34*100,"-")</f>
        <v>5.2287581699346406</v>
      </c>
      <c r="AA34" s="897">
        <f>Sectorwise!AH36</f>
        <v>1.2</v>
      </c>
      <c r="AB34" s="898">
        <v>276</v>
      </c>
      <c r="AC34" s="895">
        <v>0.57999999999999996</v>
      </c>
      <c r="AD34" s="894">
        <f>IFERROR(AC34/AA34*100,"-")</f>
        <v>48.333333333333336</v>
      </c>
      <c r="AE34" s="900">
        <f>Sectorwise!AJ36</f>
        <v>26.32</v>
      </c>
      <c r="AF34" s="901">
        <v>245</v>
      </c>
      <c r="AG34" s="895">
        <v>0.69</v>
      </c>
      <c r="AH34" s="902">
        <f>IFERROR(AG34/AE34*100,"-")</f>
        <v>2.6215805471124618</v>
      </c>
      <c r="AI34" s="900">
        <f t="shared" si="26"/>
        <v>1715.04</v>
      </c>
      <c r="AJ34" s="903">
        <f t="shared" si="27"/>
        <v>14713</v>
      </c>
      <c r="AK34" s="900">
        <f t="shared" si="28"/>
        <v>163.42999999999998</v>
      </c>
      <c r="AL34" s="904">
        <f t="shared" si="29"/>
        <v>9.5292238081910625</v>
      </c>
      <c r="AM34" s="905">
        <f>Sectorwise!AP36</f>
        <v>0</v>
      </c>
      <c r="AN34" s="906">
        <v>0</v>
      </c>
      <c r="AO34" s="895">
        <v>0</v>
      </c>
      <c r="AP34" s="907" t="str">
        <f>IFERROR(AO34/AM34*100,"-")</f>
        <v>-</v>
      </c>
      <c r="AQ34" s="895">
        <f>Sectorwise!AR36</f>
        <v>0</v>
      </c>
      <c r="AR34" s="892">
        <v>0</v>
      </c>
      <c r="AS34" s="895">
        <v>0</v>
      </c>
      <c r="AT34" s="899" t="str">
        <f>IFERROR(AS34/AQ34*100,"-")</f>
        <v>-</v>
      </c>
      <c r="AU34" s="908">
        <f>Sectorwise!AT36</f>
        <v>25.94</v>
      </c>
      <c r="AV34" s="909">
        <v>0</v>
      </c>
      <c r="AW34" s="895">
        <v>0</v>
      </c>
      <c r="AX34" s="896">
        <f>IFERROR(AW34/AU34*100,"-")</f>
        <v>0</v>
      </c>
      <c r="AY34" s="895">
        <f>Sectorwise!AV36</f>
        <v>281.16849999999999</v>
      </c>
      <c r="AZ34" s="892">
        <v>2547</v>
      </c>
      <c r="BA34" s="895">
        <v>30.74</v>
      </c>
      <c r="BB34" s="896">
        <f>IFERROR(BA34/AY34*100,"-")</f>
        <v>10.932945902545981</v>
      </c>
      <c r="BC34" s="895">
        <f>Sectorwise!AX36</f>
        <v>135.85900000000001</v>
      </c>
      <c r="BD34" s="892">
        <v>74</v>
      </c>
      <c r="BE34" s="895">
        <v>1.97</v>
      </c>
      <c r="BF34" s="910">
        <f>IFERROR(BE34/BC34*100,"-")</f>
        <v>1.4500327545469935</v>
      </c>
      <c r="BG34" s="895">
        <f t="shared" si="30"/>
        <v>442.96749999999997</v>
      </c>
      <c r="BH34" s="911">
        <f t="shared" si="31"/>
        <v>2621</v>
      </c>
      <c r="BI34" s="895">
        <f t="shared" si="32"/>
        <v>32.71</v>
      </c>
      <c r="BJ34" s="899">
        <f t="shared" si="33"/>
        <v>7.3842889151009965</v>
      </c>
      <c r="BK34" s="899">
        <f t="shared" si="34"/>
        <v>2158.0074999999997</v>
      </c>
      <c r="BL34" s="912">
        <f t="shared" si="35"/>
        <v>17334</v>
      </c>
      <c r="BM34" s="899">
        <f t="shared" si="36"/>
        <v>196.14</v>
      </c>
      <c r="BN34" s="894">
        <f t="shared" si="37"/>
        <v>9.0889396816276129</v>
      </c>
      <c r="BO34" s="913"/>
      <c r="BP34" s="1182">
        <f>'Deposits &amp; Advances'!T42-'Gross NPAs'!BM34</f>
        <v>0</v>
      </c>
      <c r="BQ34" s="913"/>
      <c r="BR34" s="1004">
        <v>32</v>
      </c>
      <c r="BS34" s="1129" t="s">
        <v>259</v>
      </c>
      <c r="BT34" s="1055">
        <v>11.43</v>
      </c>
      <c r="BU34" s="1056">
        <v>0.02</v>
      </c>
      <c r="BV34" s="1057">
        <f>IFERROR(BU34/BT34*100,"-")</f>
        <v>0.17497812773403326</v>
      </c>
      <c r="BW34" s="1058">
        <v>31.9</v>
      </c>
      <c r="BX34" s="1055">
        <v>6.47</v>
      </c>
      <c r="BY34" s="1059">
        <f>IFERROR(BX34/BW34*100,"-")</f>
        <v>20.282131661442008</v>
      </c>
      <c r="BZ34" s="1055">
        <v>9.9</v>
      </c>
      <c r="CA34" s="1058">
        <v>1.27</v>
      </c>
      <c r="CB34" s="1130">
        <f>IFERROR(CA34/BZ34*100,"-")</f>
        <v>12.828282828282827</v>
      </c>
      <c r="CC34" s="1058">
        <v>0.02</v>
      </c>
      <c r="CD34" s="1055">
        <v>0</v>
      </c>
      <c r="CE34" s="1059">
        <f>IFERROR(CD34/CC34*100,"-")</f>
        <v>0</v>
      </c>
      <c r="CF34" s="1055">
        <v>11.91</v>
      </c>
      <c r="CG34" s="1058">
        <v>0.71</v>
      </c>
      <c r="CH34" s="1060">
        <f>IFERROR(CG34/CF34*100,"-")</f>
        <v>5.9613769941225856</v>
      </c>
      <c r="CI34" s="1061">
        <f>SUM(BT34,BW34,BZ34,CC34,CF34)</f>
        <v>65.16</v>
      </c>
      <c r="CJ34" s="1062">
        <f>SUM(BU34,BX34,CA34,CD34,CG34)</f>
        <v>8.4699999999999989</v>
      </c>
      <c r="CK34" s="1063">
        <f>IFERROR(CJ34/CI34*100,"-")</f>
        <v>12.998772252915899</v>
      </c>
    </row>
    <row r="35" spans="1:89" ht="20.25" customHeight="1" thickBot="1">
      <c r="A35" s="1131">
        <v>25</v>
      </c>
      <c r="B35" s="1071" t="s">
        <v>55</v>
      </c>
      <c r="C35" s="891">
        <f>Sectorwise!J37</f>
        <v>222.02</v>
      </c>
      <c r="D35" s="1043">
        <v>3482</v>
      </c>
      <c r="E35" s="1044">
        <v>22.35</v>
      </c>
      <c r="F35" s="1045">
        <f>IFERROR(E35/C35*100,"-")</f>
        <v>10.066660661201695</v>
      </c>
      <c r="G35" s="891">
        <f>Sectorwise!X37</f>
        <v>177.45</v>
      </c>
      <c r="H35" s="1043">
        <v>6734</v>
      </c>
      <c r="I35" s="1046">
        <v>65.989999999999995</v>
      </c>
      <c r="J35" s="1047">
        <f>IFERROR(I35/G35*100,"-")</f>
        <v>37.187940264863343</v>
      </c>
      <c r="K35" s="897">
        <f>Sectorwise!Z37</f>
        <v>0</v>
      </c>
      <c r="L35" s="1049">
        <v>0</v>
      </c>
      <c r="M35" s="1046">
        <v>0</v>
      </c>
      <c r="N35" s="896" t="str">
        <f>IFERROR(M35/K35*100,"-")</f>
        <v>-</v>
      </c>
      <c r="O35" s="1046">
        <f>Sectorwise!AB37</f>
        <v>2.92</v>
      </c>
      <c r="P35" s="1043">
        <v>79</v>
      </c>
      <c r="Q35" s="1046">
        <v>0.53</v>
      </c>
      <c r="R35" s="1047">
        <f>IFERROR(Q35/O35*100,"-")</f>
        <v>18.150684931506849</v>
      </c>
      <c r="S35" s="1046">
        <f>Sectorwise!AD37</f>
        <v>5.2</v>
      </c>
      <c r="T35" s="1043">
        <v>39</v>
      </c>
      <c r="U35" s="1046">
        <v>0.32</v>
      </c>
      <c r="V35" s="1045">
        <f>IFERROR(U35/S35*100,"-")</f>
        <v>6.1538461538461533</v>
      </c>
      <c r="W35" s="899">
        <f>Sectorwise!AF37</f>
        <v>0</v>
      </c>
      <c r="X35" s="1049">
        <v>0</v>
      </c>
      <c r="Y35" s="1046">
        <v>0</v>
      </c>
      <c r="Z35" s="1045" t="str">
        <f>IFERROR(Y35/W35*100,"-")</f>
        <v>-</v>
      </c>
      <c r="AA35" s="897">
        <f>Sectorwise!AH37</f>
        <v>0</v>
      </c>
      <c r="AB35" s="1049">
        <v>0</v>
      </c>
      <c r="AC35" s="1046">
        <v>0</v>
      </c>
      <c r="AD35" s="1024" t="str">
        <f>IFERROR(AC35/AA35*100,"-")</f>
        <v>-</v>
      </c>
      <c r="AE35" s="900">
        <f>Sectorwise!AJ37</f>
        <v>0.17</v>
      </c>
      <c r="AF35" s="1050">
        <v>37</v>
      </c>
      <c r="AG35" s="1046">
        <v>0.06</v>
      </c>
      <c r="AH35" s="1076">
        <f>IFERROR(AG35/AE35*100,"-")</f>
        <v>35.294117647058819</v>
      </c>
      <c r="AI35" s="900">
        <f t="shared" si="26"/>
        <v>407.76000000000005</v>
      </c>
      <c r="AJ35" s="903">
        <f t="shared" si="27"/>
        <v>10371</v>
      </c>
      <c r="AK35" s="900">
        <f t="shared" si="28"/>
        <v>89.25</v>
      </c>
      <c r="AL35" s="904">
        <f t="shared" si="29"/>
        <v>21.887875220718065</v>
      </c>
      <c r="AM35" s="1077">
        <f>Sectorwise!AP37</f>
        <v>0</v>
      </c>
      <c r="AN35" s="1051">
        <v>0</v>
      </c>
      <c r="AO35" s="1046">
        <v>0</v>
      </c>
      <c r="AP35" s="1078" t="str">
        <f>IFERROR(AO35/AM35*100,"-")</f>
        <v>-</v>
      </c>
      <c r="AQ35" s="1046">
        <f>Sectorwise!AR37</f>
        <v>0</v>
      </c>
      <c r="AR35" s="1043">
        <v>0</v>
      </c>
      <c r="AS35" s="1046">
        <v>0</v>
      </c>
      <c r="AT35" s="1079" t="str">
        <f>IFERROR(AS35/AQ35*100,"-")</f>
        <v>-</v>
      </c>
      <c r="AU35" s="883">
        <f>Sectorwise!AT37</f>
        <v>0</v>
      </c>
      <c r="AV35" s="1052">
        <v>0</v>
      </c>
      <c r="AW35" s="1046">
        <v>0</v>
      </c>
      <c r="AX35" s="1047" t="str">
        <f>IFERROR(AW35/AU35*100,"-")</f>
        <v>-</v>
      </c>
      <c r="AY35" s="895">
        <f>Sectorwise!AV37</f>
        <v>1.79</v>
      </c>
      <c r="AZ35" s="1043">
        <v>52</v>
      </c>
      <c r="BA35" s="1046">
        <v>0.24</v>
      </c>
      <c r="BB35" s="1047">
        <f>IFERROR(BA35/AY35*100,"-")</f>
        <v>13.407821229050279</v>
      </c>
      <c r="BC35" s="1046">
        <f>Sectorwise!AX37</f>
        <v>25.739899999999999</v>
      </c>
      <c r="BD35" s="1043">
        <v>541</v>
      </c>
      <c r="BE35" s="1046">
        <v>4.18</v>
      </c>
      <c r="BF35" s="1080">
        <f>IFERROR(BE35/BC35*100,"-")</f>
        <v>16.239379329368024</v>
      </c>
      <c r="BG35" s="895">
        <f t="shared" si="30"/>
        <v>27.529899999999998</v>
      </c>
      <c r="BH35" s="911">
        <f t="shared" si="31"/>
        <v>593</v>
      </c>
      <c r="BI35" s="895">
        <f t="shared" si="32"/>
        <v>4.42</v>
      </c>
      <c r="BJ35" s="899">
        <f t="shared" si="33"/>
        <v>16.055270814641538</v>
      </c>
      <c r="BK35" s="899">
        <f t="shared" si="34"/>
        <v>435.28990000000005</v>
      </c>
      <c r="BL35" s="912">
        <f t="shared" si="35"/>
        <v>10964</v>
      </c>
      <c r="BM35" s="899">
        <f t="shared" si="36"/>
        <v>93.67</v>
      </c>
      <c r="BN35" s="894">
        <f t="shared" si="37"/>
        <v>21.518992285371198</v>
      </c>
      <c r="BO35" s="913"/>
      <c r="BP35" s="1182">
        <f>'Deposits &amp; Advances'!T43-'Gross NPAs'!BM35</f>
        <v>0</v>
      </c>
      <c r="BQ35" s="913"/>
      <c r="BR35" s="1132">
        <v>33</v>
      </c>
      <c r="BS35" s="1072" t="s">
        <v>260</v>
      </c>
      <c r="BT35" s="1133">
        <v>3.74</v>
      </c>
      <c r="BU35" s="1082">
        <v>0</v>
      </c>
      <c r="BV35" s="1079">
        <f>IFERROR(BU35/BT35*100,"-")</f>
        <v>0</v>
      </c>
      <c r="BW35" s="1082">
        <v>2.95</v>
      </c>
      <c r="BX35" s="1081">
        <v>0.38</v>
      </c>
      <c r="BY35" s="1083">
        <f>IFERROR(BX35/BW35*100,"-")</f>
        <v>12.881355932203389</v>
      </c>
      <c r="BZ35" s="1081">
        <v>5.05</v>
      </c>
      <c r="CA35" s="1082">
        <v>0.18</v>
      </c>
      <c r="CB35" s="1084">
        <f>IFERROR(CA35/BZ35*100,"-")</f>
        <v>3.564356435643564</v>
      </c>
      <c r="CC35" s="1082">
        <v>0</v>
      </c>
      <c r="CD35" s="1081">
        <v>0</v>
      </c>
      <c r="CE35" s="1083" t="str">
        <f>IFERROR(CD35/CC35*100,"-")</f>
        <v>-</v>
      </c>
      <c r="CF35" s="1081">
        <v>2.4500000000000002</v>
      </c>
      <c r="CG35" s="1082">
        <v>0.22</v>
      </c>
      <c r="CH35" s="1084">
        <f>IFERROR(CG35/CF35*100,"-")</f>
        <v>8.9795918367346932</v>
      </c>
      <c r="CI35" s="1085">
        <f>SUM(BT35,BW35,BZ35,CC35,CF35)</f>
        <v>14.190000000000001</v>
      </c>
      <c r="CJ35" s="1086">
        <f>SUM(BU35,BX35,CA35,CD35,CG35)</f>
        <v>0.78</v>
      </c>
      <c r="CK35" s="1087">
        <f>IFERROR(CJ35/CI35*100,"-")</f>
        <v>5.4968287526427062</v>
      </c>
    </row>
    <row r="36" spans="1:89" ht="20.25" customHeight="1" thickBot="1">
      <c r="A36" s="1134"/>
      <c r="B36" s="1010" t="s">
        <v>261</v>
      </c>
      <c r="C36" s="1011">
        <f>C34+C35</f>
        <v>892.35</v>
      </c>
      <c r="D36" s="1025">
        <f>D34+D35</f>
        <v>12023</v>
      </c>
      <c r="E36" s="1135">
        <f>E34+E35</f>
        <v>91.62</v>
      </c>
      <c r="F36" s="1024">
        <f>IFERROR(E36/C36*100,"-")</f>
        <v>10.267271810388301</v>
      </c>
      <c r="G36" s="1011">
        <f>G34+G35</f>
        <v>1045.04</v>
      </c>
      <c r="H36" s="1025">
        <f>H34+H35</f>
        <v>12308</v>
      </c>
      <c r="I36" s="1011">
        <f>I34+I35</f>
        <v>156.56</v>
      </c>
      <c r="J36" s="1026">
        <f>IFERROR(I36/G36*100,"-")</f>
        <v>14.981244737043559</v>
      </c>
      <c r="K36" s="1011">
        <f>K34+K35</f>
        <v>0</v>
      </c>
      <c r="L36" s="1025">
        <f>L34+L35</f>
        <v>0</v>
      </c>
      <c r="M36" s="1011">
        <f>M34+M35</f>
        <v>0</v>
      </c>
      <c r="N36" s="1026" t="str">
        <f>IFERROR(M36/K36*100,"-")</f>
        <v>-</v>
      </c>
      <c r="O36" s="1011">
        <f>O34+O35</f>
        <v>10.48</v>
      </c>
      <c r="P36" s="1025">
        <f>P34+P35</f>
        <v>103</v>
      </c>
      <c r="Q36" s="1011">
        <f>Q34+Q35</f>
        <v>0.93</v>
      </c>
      <c r="R36" s="1026">
        <f>IFERROR(Q36/O36*100,"-")</f>
        <v>8.8740458015267176</v>
      </c>
      <c r="S36" s="1011">
        <f>S34+S35</f>
        <v>144.17999999999998</v>
      </c>
      <c r="T36" s="1025">
        <f>T34+T35</f>
        <v>85</v>
      </c>
      <c r="U36" s="1011">
        <f>U34+U35</f>
        <v>2.08</v>
      </c>
      <c r="V36" s="1024">
        <f>IFERROR(U36/S36*100,"-")</f>
        <v>1.4426411430156751</v>
      </c>
      <c r="W36" s="1011">
        <f>W34+W35</f>
        <v>3.06</v>
      </c>
      <c r="X36" s="1025">
        <f>X34+X35</f>
        <v>7</v>
      </c>
      <c r="Y36" s="1011">
        <f>Y34+Y35</f>
        <v>0.16</v>
      </c>
      <c r="Z36" s="1024">
        <f>IFERROR(Y36/W36*100,"-")</f>
        <v>5.2287581699346406</v>
      </c>
      <c r="AA36" s="1011">
        <f>AA34+AA35</f>
        <v>1.2</v>
      </c>
      <c r="AB36" s="1025">
        <f>AB34+AB35</f>
        <v>276</v>
      </c>
      <c r="AC36" s="1011">
        <f>AC34+AC35</f>
        <v>0.57999999999999996</v>
      </c>
      <c r="AD36" s="1024">
        <f>IFERROR(AC36/AA36*100,"-")</f>
        <v>48.333333333333336</v>
      </c>
      <c r="AE36" s="1029">
        <f>AE34+AE35</f>
        <v>26.490000000000002</v>
      </c>
      <c r="AF36" s="1030">
        <f>AF34+AF35</f>
        <v>282</v>
      </c>
      <c r="AG36" s="1011">
        <f>AG34+AG35</f>
        <v>0.75</v>
      </c>
      <c r="AH36" s="1031">
        <f>IFERROR(AG36/AE36*100,"-")</f>
        <v>2.8312570781426953</v>
      </c>
      <c r="AI36" s="900">
        <f t="shared" si="26"/>
        <v>2122.7999999999993</v>
      </c>
      <c r="AJ36" s="903">
        <f t="shared" si="27"/>
        <v>25084</v>
      </c>
      <c r="AK36" s="900">
        <f t="shared" si="28"/>
        <v>252.68000000000004</v>
      </c>
      <c r="AL36" s="904">
        <f t="shared" si="29"/>
        <v>11.903146787262113</v>
      </c>
      <c r="AM36" s="1032">
        <f>AM34+AM35</f>
        <v>0</v>
      </c>
      <c r="AN36" s="1033">
        <f>AN34+AN35</f>
        <v>0</v>
      </c>
      <c r="AO36" s="1011">
        <f>AO34+AO35</f>
        <v>0</v>
      </c>
      <c r="AP36" s="1034" t="str">
        <f>IFERROR(AO36/AM36*100,"-")</f>
        <v>-</v>
      </c>
      <c r="AQ36" s="1011">
        <f>AQ34+AQ35</f>
        <v>0</v>
      </c>
      <c r="AR36" s="1025">
        <f>AR34+AR35</f>
        <v>0</v>
      </c>
      <c r="AS36" s="1011">
        <f>AS34+AS35</f>
        <v>0</v>
      </c>
      <c r="AT36" s="1027" t="str">
        <f>IFERROR(AS36/AQ36*100,"-")</f>
        <v>-</v>
      </c>
      <c r="AU36" s="1035">
        <f>AU34+AU35</f>
        <v>25.94</v>
      </c>
      <c r="AV36" s="1036">
        <f>AV34+AV35</f>
        <v>0</v>
      </c>
      <c r="AW36" s="1011">
        <f>AW34+AW35</f>
        <v>0</v>
      </c>
      <c r="AX36" s="1026">
        <f>IFERROR(AW36/AU36*100,"-")</f>
        <v>0</v>
      </c>
      <c r="AY36" s="1011">
        <f>AY34+AY35</f>
        <v>282.95850000000002</v>
      </c>
      <c r="AZ36" s="1025">
        <f>AZ34+AZ35</f>
        <v>2599</v>
      </c>
      <c r="BA36" s="1011">
        <f>BA34+BA35</f>
        <v>30.979999999999997</v>
      </c>
      <c r="BB36" s="1026">
        <f>IFERROR(BA36/AY36*100,"-")</f>
        <v>10.948602003474006</v>
      </c>
      <c r="BC36" s="1011">
        <f>BC34+BC35</f>
        <v>161.59890000000001</v>
      </c>
      <c r="BD36" s="1025">
        <f>BD34+BD35</f>
        <v>615</v>
      </c>
      <c r="BE36" s="1011">
        <f>BE34+BE35</f>
        <v>6.1499999999999995</v>
      </c>
      <c r="BF36" s="1037">
        <f>IFERROR(BE36/BC36*100,"-")</f>
        <v>3.8057189745722275</v>
      </c>
      <c r="BG36" s="895">
        <f t="shared" si="30"/>
        <v>470.49740000000003</v>
      </c>
      <c r="BH36" s="911">
        <f t="shared" si="31"/>
        <v>3214</v>
      </c>
      <c r="BI36" s="895">
        <f t="shared" si="32"/>
        <v>37.129999999999995</v>
      </c>
      <c r="BJ36" s="899">
        <f t="shared" si="33"/>
        <v>7.8916482854102892</v>
      </c>
      <c r="BK36" s="899">
        <f t="shared" si="34"/>
        <v>2593.2973999999995</v>
      </c>
      <c r="BL36" s="912">
        <f t="shared" si="35"/>
        <v>28298</v>
      </c>
      <c r="BM36" s="899">
        <f t="shared" si="36"/>
        <v>289.81000000000006</v>
      </c>
      <c r="BN36" s="894">
        <f t="shared" si="37"/>
        <v>11.175347648133227</v>
      </c>
      <c r="BO36" s="913"/>
      <c r="BP36" s="1182">
        <f>'Deposits &amp; Advances'!T44-'Gross NPAs'!BM36</f>
        <v>0</v>
      </c>
      <c r="BQ36" s="913"/>
      <c r="BR36" s="1136"/>
      <c r="BS36" s="944" t="s">
        <v>261</v>
      </c>
      <c r="BT36" s="1015">
        <f>BT34+BT35</f>
        <v>15.17</v>
      </c>
      <c r="BU36" s="1015">
        <f>BU34+BU35</f>
        <v>0.02</v>
      </c>
      <c r="BV36" s="1016">
        <f>IFERROR(BU36/BT36*100,"-")</f>
        <v>0.13183915622940015</v>
      </c>
      <c r="BW36" s="1015">
        <f>BW34+BW35</f>
        <v>34.85</v>
      </c>
      <c r="BX36" s="1015">
        <f>BX34+BX35</f>
        <v>6.85</v>
      </c>
      <c r="BY36" s="1017">
        <f>IFERROR(BX36/BW36*100,"-")</f>
        <v>19.65566714490674</v>
      </c>
      <c r="BZ36" s="1015">
        <f>BZ34+BZ35</f>
        <v>14.95</v>
      </c>
      <c r="CA36" s="1015">
        <f>CA34+CA35</f>
        <v>1.45</v>
      </c>
      <c r="CB36" s="1018">
        <f>IFERROR(CA36/BZ36*100,"-")</f>
        <v>9.6989966555183944</v>
      </c>
      <c r="CC36" s="1015">
        <f>CC34+CC35</f>
        <v>0.02</v>
      </c>
      <c r="CD36" s="1015">
        <f>CD34+CD35</f>
        <v>0</v>
      </c>
      <c r="CE36" s="1017">
        <f>IFERROR(CD36/CC36*100,"-")</f>
        <v>0</v>
      </c>
      <c r="CF36" s="1015">
        <f>CF34+CF35</f>
        <v>14.36</v>
      </c>
      <c r="CG36" s="1015">
        <f>CG34+CG35</f>
        <v>0.92999999999999994</v>
      </c>
      <c r="CH36" s="1018">
        <f>IFERROR(CG36/CF36*100,"-")</f>
        <v>6.4763231197771578</v>
      </c>
      <c r="CI36" s="1015">
        <f>CI34+CI35</f>
        <v>79.349999999999994</v>
      </c>
      <c r="CJ36" s="1015">
        <f>CJ34+CJ35</f>
        <v>9.2499999999999982</v>
      </c>
      <c r="CK36" s="1019">
        <f>IFERROR(CJ36/CI36*100,"-")</f>
        <v>11.657214870825456</v>
      </c>
    </row>
    <row r="37" spans="1:89" ht="20.25" customHeight="1" thickBot="1">
      <c r="A37" s="1137" t="s">
        <v>57</v>
      </c>
      <c r="B37" s="1020" t="s">
        <v>262</v>
      </c>
      <c r="C37" s="1046">
        <f ca="1">C19+C32+C36</f>
        <v>8554.0999999999985</v>
      </c>
      <c r="D37" s="1043">
        <f ca="1">D19+D32+D36</f>
        <v>22677</v>
      </c>
      <c r="E37" s="1044">
        <f ca="1">E19+E32+E36</f>
        <v>734.2441</v>
      </c>
      <c r="F37" s="1045">
        <f ca="1">IFERROR(E37/C37*100,"-")</f>
        <v>8.5835342116645847</v>
      </c>
      <c r="G37" s="1046">
        <f ca="1">G19+G32+G36</f>
        <v>15461.54</v>
      </c>
      <c r="H37" s="1043">
        <f ca="1">H19+H32+H36</f>
        <v>43706</v>
      </c>
      <c r="I37" s="1046">
        <f ca="1">I19+I32+I36</f>
        <v>1612.13</v>
      </c>
      <c r="J37" s="1047">
        <f ca="1">IFERROR(I37/G37*100,"-")</f>
        <v>10.426710405302448</v>
      </c>
      <c r="K37" s="1046">
        <f ca="1">K19+K32+K36</f>
        <v>64.39</v>
      </c>
      <c r="L37" s="1043">
        <f ca="1">L19+L32+L36</f>
        <v>27</v>
      </c>
      <c r="M37" s="1046">
        <f ca="1">M19+M32+M36</f>
        <v>26.51</v>
      </c>
      <c r="N37" s="1047">
        <f ca="1">IFERROR(M37/K37*100,"-")</f>
        <v>41.170989284050322</v>
      </c>
      <c r="O37" s="1046">
        <f ca="1">O19+O32+O36</f>
        <v>379.01</v>
      </c>
      <c r="P37" s="1043">
        <f ca="1">P19+P32+P36</f>
        <v>523</v>
      </c>
      <c r="Q37" s="1046">
        <f ca="1">Q19+Q32+Q36</f>
        <v>13.620000000000003</v>
      </c>
      <c r="R37" s="1047">
        <f ca="1">IFERROR(Q37/O37*100,"-")</f>
        <v>3.5935727289517438</v>
      </c>
      <c r="S37" s="1046">
        <f ca="1">S19+S32+S36</f>
        <v>4017.6599999999994</v>
      </c>
      <c r="T37" s="1043">
        <f ca="1">T19+T32+T36</f>
        <v>875</v>
      </c>
      <c r="U37" s="1046">
        <f ca="1">U19+U32+U36</f>
        <v>37.425999999999995</v>
      </c>
      <c r="V37" s="1045">
        <f ca="1">IFERROR(U37/S37*100,"-")</f>
        <v>0.93153726298392592</v>
      </c>
      <c r="W37" s="1046">
        <f ca="1">W19+W32+W36</f>
        <v>9.9201999999999995</v>
      </c>
      <c r="X37" s="1043">
        <f ca="1">X19+X32+X36</f>
        <v>7</v>
      </c>
      <c r="Y37" s="1046">
        <f ca="1">Y19+Y32+Y36</f>
        <v>0.29000000000000004</v>
      </c>
      <c r="Z37" s="1045">
        <f ca="1">IFERROR(Y37/W37*100,"-")</f>
        <v>2.9233281587064783</v>
      </c>
      <c r="AA37" s="1046">
        <f ca="1">AA19+AA32+AA36</f>
        <v>25.55</v>
      </c>
      <c r="AB37" s="1043">
        <f ca="1">AB19+AB32+AB36</f>
        <v>340</v>
      </c>
      <c r="AC37" s="1046">
        <f ca="1">AC19+AC32+AC36</f>
        <v>0.73</v>
      </c>
      <c r="AD37" s="1045">
        <f ca="1">IFERROR(AC37/AA37*100,"-")</f>
        <v>2.8571428571428572</v>
      </c>
      <c r="AE37" s="1138">
        <f ca="1">AE19+AE32+AE36</f>
        <v>585.98400000000004</v>
      </c>
      <c r="AF37" s="1139">
        <f ca="1">AF19+AF32+AF36</f>
        <v>1129</v>
      </c>
      <c r="AG37" s="1046">
        <f ca="1">AG19+AG32+AG36</f>
        <v>26.43</v>
      </c>
      <c r="AH37" s="1079">
        <f ca="1">IFERROR(AG37/AE37*100,"-")</f>
        <v>4.5103620576671037</v>
      </c>
      <c r="AI37" s="900">
        <f t="shared" ca="1" si="26"/>
        <v>29098.154199999997</v>
      </c>
      <c r="AJ37" s="903">
        <f t="shared" ca="1" si="27"/>
        <v>69284</v>
      </c>
      <c r="AK37" s="900">
        <f t="shared" ca="1" si="28"/>
        <v>2451.3800999999999</v>
      </c>
      <c r="AL37" s="904">
        <f t="shared" ca="1" si="29"/>
        <v>8.4245209615392032</v>
      </c>
      <c r="AM37" s="1077">
        <f ca="1">AM19+AM32+AM36</f>
        <v>214.95</v>
      </c>
      <c r="AN37" s="1051">
        <f ca="1">AN19+AN32+AN36</f>
        <v>0</v>
      </c>
      <c r="AO37" s="1046">
        <f ca="1">AO19+AO32+AO36</f>
        <v>0</v>
      </c>
      <c r="AP37" s="1078">
        <f ca="1">IFERROR(AO37/AM37*100,"-")</f>
        <v>0</v>
      </c>
      <c r="AQ37" s="1046">
        <f ca="1">AQ19+AQ32+AQ36</f>
        <v>111.62</v>
      </c>
      <c r="AR37" s="1043">
        <f ca="1">AR19+AR32+AR36</f>
        <v>19</v>
      </c>
      <c r="AS37" s="1046">
        <f ca="1">AS19+AS32+AS36</f>
        <v>2.06</v>
      </c>
      <c r="AT37" s="1079">
        <f ca="1">IFERROR(AS37/AQ37*100,"-")</f>
        <v>1.8455473929403332</v>
      </c>
      <c r="AU37" s="883">
        <f ca="1">AU19+AU32+AU36</f>
        <v>2590.59</v>
      </c>
      <c r="AV37" s="1052">
        <f ca="1">AV19+AV32+AV36</f>
        <v>214</v>
      </c>
      <c r="AW37" s="1046">
        <f ca="1">AW19+AW32+AW36</f>
        <v>28.04</v>
      </c>
      <c r="AX37" s="1047">
        <f ca="1">IFERROR(AW37/AU37*100,"-")</f>
        <v>1.0823789175438798</v>
      </c>
      <c r="AY37" s="1046">
        <f ca="1">AY19+AY32+AY36</f>
        <v>19060.2785</v>
      </c>
      <c r="AZ37" s="1043">
        <f ca="1">AZ19+AZ32+AZ36</f>
        <v>10499</v>
      </c>
      <c r="BA37" s="1046">
        <f ca="1">BA19+BA32+BA36</f>
        <v>193.79999999999998</v>
      </c>
      <c r="BB37" s="1047">
        <f ca="1">IFERROR(BA37/AY37*100,"-")</f>
        <v>1.0167742302401299</v>
      </c>
      <c r="BC37" s="1046">
        <f ca="1">BC19+BC32+BC36</f>
        <v>13074.787900000003</v>
      </c>
      <c r="BD37" s="1043">
        <f ca="1">BD19+BD32+BD36</f>
        <v>5550</v>
      </c>
      <c r="BE37" s="1046">
        <f ca="1">BE19+BE32+BE36</f>
        <v>1454.3014000000001</v>
      </c>
      <c r="BF37" s="1080">
        <f ca="1">IFERROR(BE37/BC37*100,"-")</f>
        <v>11.122944487688398</v>
      </c>
      <c r="BG37" s="895">
        <f t="shared" ca="1" si="30"/>
        <v>35052.2264</v>
      </c>
      <c r="BH37" s="911">
        <f t="shared" ca="1" si="31"/>
        <v>16282</v>
      </c>
      <c r="BI37" s="895">
        <f t="shared" ca="1" si="32"/>
        <v>1678.2013999999999</v>
      </c>
      <c r="BJ37" s="899">
        <f t="shared" ca="1" si="33"/>
        <v>4.7877169936343904</v>
      </c>
      <c r="BK37" s="899">
        <f t="shared" ca="1" si="34"/>
        <v>64150.380599999997</v>
      </c>
      <c r="BL37" s="912">
        <f t="shared" ca="1" si="35"/>
        <v>85566</v>
      </c>
      <c r="BM37" s="899">
        <f t="shared" ca="1" si="36"/>
        <v>4129.5815000000002</v>
      </c>
      <c r="BN37" s="894">
        <f t="shared" ca="1" si="37"/>
        <v>6.4373452836537028</v>
      </c>
      <c r="BO37" s="913"/>
      <c r="BP37" s="1182">
        <f ca="1">'Deposits &amp; Advances'!T45-'Gross NPAs'!BM37</f>
        <v>0</v>
      </c>
      <c r="BQ37" s="913"/>
      <c r="BR37" s="1128" t="s">
        <v>57</v>
      </c>
      <c r="BS37" s="1038" t="s">
        <v>262</v>
      </c>
      <c r="BT37" s="1015">
        <f ca="1">BT36+BT32+BT19</f>
        <v>76.539999999999992</v>
      </c>
      <c r="BU37" s="1015">
        <f ca="1">BU36+BU32+BU19</f>
        <v>0.06</v>
      </c>
      <c r="BV37" s="1016">
        <f ca="1">IFERROR(BU37/BT37*100,"-")</f>
        <v>7.8390384112882155E-2</v>
      </c>
      <c r="BW37" s="1015">
        <f ca="1">BW36+BW32+BW19</f>
        <v>213.56999999999996</v>
      </c>
      <c r="BX37" s="1015">
        <f ca="1">BX36+BX32+BX19</f>
        <v>11.489999999999998</v>
      </c>
      <c r="BY37" s="1017">
        <f ca="1">IFERROR(BX37/BW37*100,"-")</f>
        <v>5.3799690967832561</v>
      </c>
      <c r="BZ37" s="1015">
        <f ca="1">BZ36+BZ32+BZ19</f>
        <v>79.12</v>
      </c>
      <c r="CA37" s="1015">
        <f ca="1">CA36+CA32+CA19</f>
        <v>5.3699999999999992</v>
      </c>
      <c r="CB37" s="1018">
        <f ca="1">IFERROR(CA37/BZ37*100,"-")</f>
        <v>6.7871587462082896</v>
      </c>
      <c r="CC37" s="1015">
        <f ca="1">CC36+CC32+CC19</f>
        <v>7.96</v>
      </c>
      <c r="CD37" s="1015">
        <f ca="1">CD36+CD32+CD19</f>
        <v>1.42</v>
      </c>
      <c r="CE37" s="1017">
        <f ca="1">IFERROR(CD37/CC37*100,"-")</f>
        <v>17.839195979899497</v>
      </c>
      <c r="CF37" s="1015">
        <f ca="1">CF36+CF32+CF19</f>
        <v>88.929999999999993</v>
      </c>
      <c r="CG37" s="1015">
        <f ca="1">CG36+CG32+CG19</f>
        <v>2.0499999999999998</v>
      </c>
      <c r="CH37" s="1018">
        <f ca="1">IFERROR(CG37/CF37*100,"-")</f>
        <v>2.3051838524682333</v>
      </c>
      <c r="CI37" s="1015">
        <f ca="1">CI36+CI32+CI19</f>
        <v>466.12</v>
      </c>
      <c r="CJ37" s="1015">
        <f ca="1">CJ36+CJ32+CJ19</f>
        <v>20.389999999999997</v>
      </c>
      <c r="CK37" s="1019">
        <f ca="1">IFERROR(CJ37/CI37*100,"-")</f>
        <v>4.3744100231699985</v>
      </c>
    </row>
    <row r="38" spans="1:89" ht="20.25" customHeight="1" thickBot="1">
      <c r="A38" s="1137" t="s">
        <v>59</v>
      </c>
      <c r="B38" s="1020" t="s">
        <v>60</v>
      </c>
      <c r="C38" s="1021"/>
      <c r="D38" s="1022"/>
      <c r="E38" s="1023"/>
      <c r="F38" s="1024"/>
      <c r="G38" s="1011"/>
      <c r="H38" s="1025"/>
      <c r="I38" s="1021"/>
      <c r="J38" s="1026"/>
      <c r="K38" s="1027"/>
      <c r="L38" s="1028"/>
      <c r="M38" s="1021"/>
      <c r="N38" s="1027"/>
      <c r="O38" s="1011"/>
      <c r="P38" s="1025"/>
      <c r="Q38" s="1021"/>
      <c r="R38" s="1026"/>
      <c r="S38" s="1011"/>
      <c r="T38" s="1025"/>
      <c r="U38" s="1021"/>
      <c r="V38" s="1024"/>
      <c r="W38" s="1027"/>
      <c r="X38" s="1028"/>
      <c r="Y38" s="1021"/>
      <c r="Z38" s="1024"/>
      <c r="AA38" s="1027"/>
      <c r="AB38" s="1028"/>
      <c r="AC38" s="1021"/>
      <c r="AD38" s="1024"/>
      <c r="AE38" s="1029"/>
      <c r="AF38" s="1030"/>
      <c r="AG38" s="1021"/>
      <c r="AH38" s="1031"/>
      <c r="AI38" s="900">
        <f t="shared" si="26"/>
        <v>0</v>
      </c>
      <c r="AJ38" s="903">
        <f t="shared" si="27"/>
        <v>0</v>
      </c>
      <c r="AK38" s="900">
        <f t="shared" si="28"/>
        <v>0</v>
      </c>
      <c r="AL38" s="904" t="str">
        <f t="shared" si="29"/>
        <v>-</v>
      </c>
      <c r="AM38" s="1032"/>
      <c r="AN38" s="1033"/>
      <c r="AO38" s="1021"/>
      <c r="AP38" s="1034"/>
      <c r="AQ38" s="1011"/>
      <c r="AR38" s="1025"/>
      <c r="AS38" s="1021"/>
      <c r="AT38" s="1027"/>
      <c r="AU38" s="1035"/>
      <c r="AV38" s="1036"/>
      <c r="AW38" s="1021"/>
      <c r="AX38" s="1026"/>
      <c r="AY38" s="1011"/>
      <c r="AZ38" s="1025"/>
      <c r="BA38" s="1021"/>
      <c r="BB38" s="1026"/>
      <c r="BC38" s="1011"/>
      <c r="BD38" s="1025"/>
      <c r="BE38" s="1021"/>
      <c r="BF38" s="1037"/>
      <c r="BG38" s="895">
        <f t="shared" si="30"/>
        <v>0</v>
      </c>
      <c r="BH38" s="911">
        <f t="shared" si="31"/>
        <v>0</v>
      </c>
      <c r="BI38" s="895">
        <f t="shared" si="32"/>
        <v>0</v>
      </c>
      <c r="BJ38" s="899" t="str">
        <f t="shared" si="33"/>
        <v>-</v>
      </c>
      <c r="BK38" s="899">
        <f t="shared" si="34"/>
        <v>0</v>
      </c>
      <c r="BL38" s="912">
        <f t="shared" si="35"/>
        <v>0</v>
      </c>
      <c r="BM38" s="899">
        <f t="shared" si="36"/>
        <v>0</v>
      </c>
      <c r="BN38" s="894" t="str">
        <f t="shared" si="37"/>
        <v>-</v>
      </c>
      <c r="BO38" s="913"/>
      <c r="BP38" s="1182">
        <f>'Deposits &amp; Advances'!T46-'Gross NPAs'!BM38</f>
        <v>0</v>
      </c>
      <c r="BQ38" s="913"/>
      <c r="BR38" s="1128" t="s">
        <v>59</v>
      </c>
      <c r="BS38" s="1038" t="s">
        <v>60</v>
      </c>
      <c r="BT38" s="1039"/>
      <c r="BU38" s="1040"/>
      <c r="BV38" s="1016"/>
      <c r="BW38" s="1040"/>
      <c r="BX38" s="1039"/>
      <c r="BY38" s="1017"/>
      <c r="BZ38" s="1039"/>
      <c r="CA38" s="1040"/>
      <c r="CB38" s="1018"/>
      <c r="CC38" s="1040"/>
      <c r="CD38" s="1039"/>
      <c r="CE38" s="1017"/>
      <c r="CF38" s="1039"/>
      <c r="CG38" s="1040"/>
      <c r="CH38" s="1018"/>
      <c r="CI38" s="1040"/>
      <c r="CJ38" s="1039"/>
      <c r="CK38" s="1019"/>
    </row>
    <row r="39" spans="1:89" ht="20.25" customHeight="1" thickBot="1">
      <c r="A39" s="889">
        <v>26</v>
      </c>
      <c r="B39" s="1041" t="s">
        <v>61</v>
      </c>
      <c r="C39" s="891">
        <f>Sectorwise!J41</f>
        <v>56.09</v>
      </c>
      <c r="D39" s="892">
        <v>0</v>
      </c>
      <c r="E39" s="893">
        <v>29.33</v>
      </c>
      <c r="F39" s="894">
        <f t="shared" ref="F39:F49" si="59">IFERROR(E39/C39*100,"-")</f>
        <v>52.290960955607055</v>
      </c>
      <c r="G39" s="891">
        <f>Sectorwise!X41</f>
        <v>5.83</v>
      </c>
      <c r="H39" s="892">
        <v>0</v>
      </c>
      <c r="I39" s="895">
        <v>3.45</v>
      </c>
      <c r="J39" s="896">
        <f t="shared" ref="J39:J49" si="60">IFERROR(I39/G39*100,"-")</f>
        <v>59.17667238421955</v>
      </c>
      <c r="K39" s="897">
        <f>Sectorwise!Z41</f>
        <v>0</v>
      </c>
      <c r="L39" s="898">
        <v>0</v>
      </c>
      <c r="M39" s="895">
        <v>0</v>
      </c>
      <c r="N39" s="896" t="str">
        <f t="shared" ref="N39:N49" si="61">IFERROR(M39/K39*100,"-")</f>
        <v>-</v>
      </c>
      <c r="O39" s="895">
        <f>Sectorwise!AB41</f>
        <v>0</v>
      </c>
      <c r="P39" s="892">
        <v>0</v>
      </c>
      <c r="Q39" s="895">
        <v>0</v>
      </c>
      <c r="R39" s="896" t="str">
        <f t="shared" ref="R39:R49" si="62">IFERROR(Q39/O39*100,"-")</f>
        <v>-</v>
      </c>
      <c r="S39" s="895">
        <f>Sectorwise!AD41</f>
        <v>41.47</v>
      </c>
      <c r="T39" s="892">
        <v>0</v>
      </c>
      <c r="U39" s="895">
        <v>7.46</v>
      </c>
      <c r="V39" s="894">
        <f t="shared" ref="V39:V49" si="63">IFERROR(U39/S39*100,"-")</f>
        <v>17.988907644080058</v>
      </c>
      <c r="W39" s="899">
        <f>Sectorwise!AF41</f>
        <v>0</v>
      </c>
      <c r="X39" s="898">
        <v>0</v>
      </c>
      <c r="Y39" s="895">
        <v>0</v>
      </c>
      <c r="Z39" s="894" t="str">
        <f t="shared" ref="Z39:Z49" si="64">IFERROR(Y39/W39*100,"-")</f>
        <v>-</v>
      </c>
      <c r="AA39" s="897">
        <f>Sectorwise!AH41</f>
        <v>0</v>
      </c>
      <c r="AB39" s="898">
        <v>0</v>
      </c>
      <c r="AC39" s="895">
        <v>0</v>
      </c>
      <c r="AD39" s="894" t="str">
        <f t="shared" ref="AD39:AD49" si="65">IFERROR(AC39/AA39*100,"-")</f>
        <v>-</v>
      </c>
      <c r="AE39" s="900">
        <f>Sectorwise!AJ41</f>
        <v>140.58000000000001</v>
      </c>
      <c r="AF39" s="901">
        <v>0</v>
      </c>
      <c r="AG39" s="895">
        <v>45.71</v>
      </c>
      <c r="AH39" s="902">
        <f t="shared" ref="AH39:AH49" si="66">IFERROR(AG39/AE39*100,"-")</f>
        <v>32.515293782899413</v>
      </c>
      <c r="AI39" s="900">
        <f t="shared" si="26"/>
        <v>243.97000000000003</v>
      </c>
      <c r="AJ39" s="903">
        <f t="shared" si="27"/>
        <v>0</v>
      </c>
      <c r="AK39" s="900">
        <f t="shared" si="28"/>
        <v>85.95</v>
      </c>
      <c r="AL39" s="904">
        <f t="shared" si="29"/>
        <v>35.229741361642823</v>
      </c>
      <c r="AM39" s="905">
        <f>Sectorwise!AP41</f>
        <v>0</v>
      </c>
      <c r="AN39" s="906">
        <v>0</v>
      </c>
      <c r="AO39" s="895">
        <v>0</v>
      </c>
      <c r="AP39" s="907" t="str">
        <f t="shared" ref="AP39:AP53" si="67">IFERROR(AO39/AM39*100,"-")</f>
        <v>-</v>
      </c>
      <c r="AQ39" s="895">
        <f>Sectorwise!AR41</f>
        <v>0.6</v>
      </c>
      <c r="AR39" s="892">
        <v>0</v>
      </c>
      <c r="AS39" s="895">
        <v>0</v>
      </c>
      <c r="AT39" s="899">
        <f t="shared" ref="AT39:AT49" si="68">IFERROR(AS39/AQ39*100,"-")</f>
        <v>0</v>
      </c>
      <c r="AU39" s="908">
        <f>Sectorwise!AT41</f>
        <v>0</v>
      </c>
      <c r="AV39" s="909">
        <v>0</v>
      </c>
      <c r="AW39" s="895">
        <v>0</v>
      </c>
      <c r="AX39" s="896" t="str">
        <f t="shared" ref="AX39:AX49" si="69">IFERROR(AW39/AU39*100,"-")</f>
        <v>-</v>
      </c>
      <c r="AY39" s="895">
        <f>Sectorwise!AV41</f>
        <v>20.2</v>
      </c>
      <c r="AZ39" s="892">
        <v>0</v>
      </c>
      <c r="BA39" s="895">
        <v>5.3</v>
      </c>
      <c r="BB39" s="896">
        <f t="shared" ref="BB39:BB48" si="70">IFERROR(BA39/AY39*100,"-")</f>
        <v>26.237623762376238</v>
      </c>
      <c r="BC39" s="895">
        <f>Sectorwise!AX41</f>
        <v>58.61</v>
      </c>
      <c r="BD39" s="892">
        <v>0</v>
      </c>
      <c r="BE39" s="895">
        <v>7.0147700000000004</v>
      </c>
      <c r="BF39" s="910">
        <f t="shared" ref="BF39:BF49" si="71">IFERROR(BE39/BC39*100,"-")</f>
        <v>11.968554854120459</v>
      </c>
      <c r="BG39" s="895">
        <f t="shared" si="30"/>
        <v>79.41</v>
      </c>
      <c r="BH39" s="911">
        <f t="shared" si="31"/>
        <v>0</v>
      </c>
      <c r="BI39" s="895">
        <f t="shared" si="32"/>
        <v>12.314769999999999</v>
      </c>
      <c r="BJ39" s="899">
        <f t="shared" si="33"/>
        <v>15.507832766654072</v>
      </c>
      <c r="BK39" s="899">
        <f t="shared" si="34"/>
        <v>323.38</v>
      </c>
      <c r="BL39" s="912">
        <f t="shared" si="35"/>
        <v>0</v>
      </c>
      <c r="BM39" s="899">
        <f t="shared" si="36"/>
        <v>98.264769999999999</v>
      </c>
      <c r="BN39" s="894">
        <f t="shared" si="37"/>
        <v>30.386780258519391</v>
      </c>
      <c r="BO39" s="913"/>
      <c r="BP39" s="1182">
        <f>'Deposits &amp; Advances'!T47-'Gross NPAs'!BM39</f>
        <v>-4.7699999999935017E-3</v>
      </c>
      <c r="BQ39" s="913"/>
      <c r="BR39" s="914">
        <v>34</v>
      </c>
      <c r="BS39" s="1129" t="s">
        <v>263</v>
      </c>
      <c r="BT39" s="1006">
        <v>0</v>
      </c>
      <c r="BU39" s="1007">
        <v>0</v>
      </c>
      <c r="BV39" s="899" t="str">
        <f t="shared" ref="BV39:BV49" si="72">IFERROR(BU39/BT39*100,"-")</f>
        <v>-</v>
      </c>
      <c r="BW39" s="1007">
        <v>1.05</v>
      </c>
      <c r="BX39" s="1006">
        <v>0.28999999999999998</v>
      </c>
      <c r="BY39" s="918">
        <f t="shared" ref="BY39:BY49" si="73">IFERROR(BX39/BW39*100,"-")</f>
        <v>27.619047619047617</v>
      </c>
      <c r="BZ39" s="1006">
        <v>0</v>
      </c>
      <c r="CA39" s="1007">
        <v>0</v>
      </c>
      <c r="CB39" s="919" t="str">
        <f t="shared" ref="CB39:CB49" si="74">IFERROR(CA39/BZ39*100,"-")</f>
        <v>-</v>
      </c>
      <c r="CC39" s="1007">
        <v>0</v>
      </c>
      <c r="CD39" s="1006">
        <v>0</v>
      </c>
      <c r="CE39" s="918" t="str">
        <f t="shared" ref="CE39:CE49" si="75">IFERROR(CD39/CC39*100,"-")</f>
        <v>-</v>
      </c>
      <c r="CF39" s="1006">
        <v>4.63</v>
      </c>
      <c r="CG39" s="1007">
        <v>1.56</v>
      </c>
      <c r="CH39" s="919">
        <f t="shared" ref="CH39:CH49" si="76">IFERROR(CG39/CF39*100,"-")</f>
        <v>33.693304535637154</v>
      </c>
      <c r="CI39" s="920">
        <f t="shared" ref="CI39:CI48" si="77">SUM(BT39,BW39,BZ39,CC39,CF39)</f>
        <v>5.68</v>
      </c>
      <c r="CJ39" s="921">
        <f t="shared" ref="CJ39:CJ48" si="78">SUM(BU39,BX39,CA39,CD39,CG39)</f>
        <v>1.85</v>
      </c>
      <c r="CK39" s="922">
        <f t="shared" ref="CK39:CK49" si="79">IFERROR(CJ39/CI39*100,"-")</f>
        <v>32.570422535211272</v>
      </c>
    </row>
    <row r="40" spans="1:89" ht="20.25" customHeight="1" thickBot="1">
      <c r="A40" s="999">
        <v>27</v>
      </c>
      <c r="B40" s="890" t="s">
        <v>62</v>
      </c>
      <c r="C40" s="891">
        <f>Sectorwise!J42</f>
        <v>24.859100000000002</v>
      </c>
      <c r="D40" s="892">
        <v>780</v>
      </c>
      <c r="E40" s="893">
        <v>21.107600000000001</v>
      </c>
      <c r="F40" s="894">
        <f t="shared" si="59"/>
        <v>84.908946824301765</v>
      </c>
      <c r="G40" s="891">
        <f>Sectorwise!X42</f>
        <v>106.1314</v>
      </c>
      <c r="H40" s="892">
        <v>3977</v>
      </c>
      <c r="I40" s="895">
        <v>88.746399999999994</v>
      </c>
      <c r="J40" s="896">
        <f t="shared" si="60"/>
        <v>83.619362413008787</v>
      </c>
      <c r="K40" s="897">
        <f>Sectorwise!Z42</f>
        <v>0</v>
      </c>
      <c r="L40" s="898">
        <v>0</v>
      </c>
      <c r="M40" s="895">
        <v>0</v>
      </c>
      <c r="N40" s="896" t="str">
        <f t="shared" si="61"/>
        <v>-</v>
      </c>
      <c r="O40" s="895">
        <f>Sectorwise!AB42</f>
        <v>1.1086</v>
      </c>
      <c r="P40" s="892">
        <v>0</v>
      </c>
      <c r="Q40" s="895">
        <v>0</v>
      </c>
      <c r="R40" s="896">
        <f t="shared" si="62"/>
        <v>0</v>
      </c>
      <c r="S40" s="895">
        <f>Sectorwise!AD42</f>
        <v>7.8159000000000001</v>
      </c>
      <c r="T40" s="892">
        <v>9</v>
      </c>
      <c r="U40" s="895">
        <v>0.17030000000000001</v>
      </c>
      <c r="V40" s="894">
        <f t="shared" si="63"/>
        <v>2.1788917463120052</v>
      </c>
      <c r="W40" s="899">
        <f>Sectorwise!AF42</f>
        <v>0</v>
      </c>
      <c r="X40" s="898">
        <v>0</v>
      </c>
      <c r="Y40" s="895">
        <v>0</v>
      </c>
      <c r="Z40" s="894" t="str">
        <f t="shared" si="64"/>
        <v>-</v>
      </c>
      <c r="AA40" s="897">
        <f>Sectorwise!AH42</f>
        <v>1.1012999999999999</v>
      </c>
      <c r="AB40" s="898">
        <v>0</v>
      </c>
      <c r="AC40" s="895">
        <v>0</v>
      </c>
      <c r="AD40" s="894">
        <f t="shared" si="65"/>
        <v>0</v>
      </c>
      <c r="AE40" s="900">
        <f>Sectorwise!AJ42</f>
        <v>0</v>
      </c>
      <c r="AF40" s="901">
        <v>0</v>
      </c>
      <c r="AG40" s="895">
        <v>0</v>
      </c>
      <c r="AH40" s="902" t="str">
        <f t="shared" si="66"/>
        <v>-</v>
      </c>
      <c r="AI40" s="900">
        <f t="shared" si="26"/>
        <v>141.0163</v>
      </c>
      <c r="AJ40" s="903">
        <f t="shared" si="27"/>
        <v>4766</v>
      </c>
      <c r="AK40" s="900">
        <f t="shared" si="28"/>
        <v>110.0243</v>
      </c>
      <c r="AL40" s="904">
        <f t="shared" si="29"/>
        <v>78.02239882907152</v>
      </c>
      <c r="AM40" s="905">
        <f>Sectorwise!AP42</f>
        <v>0</v>
      </c>
      <c r="AN40" s="906">
        <v>0</v>
      </c>
      <c r="AO40" s="895">
        <v>0</v>
      </c>
      <c r="AP40" s="907" t="str">
        <f t="shared" si="67"/>
        <v>-</v>
      </c>
      <c r="AQ40" s="895">
        <f>Sectorwise!AR42</f>
        <v>0</v>
      </c>
      <c r="AR40" s="892">
        <v>0</v>
      </c>
      <c r="AS40" s="895">
        <v>0</v>
      </c>
      <c r="AT40" s="899" t="str">
        <f t="shared" si="68"/>
        <v>-</v>
      </c>
      <c r="AU40" s="908">
        <f>Sectorwise!AT42</f>
        <v>0</v>
      </c>
      <c r="AV40" s="909">
        <v>0</v>
      </c>
      <c r="AW40" s="895">
        <v>0</v>
      </c>
      <c r="AX40" s="896" t="str">
        <f t="shared" si="69"/>
        <v>-</v>
      </c>
      <c r="AY40" s="895">
        <f>Sectorwise!AV42</f>
        <v>0</v>
      </c>
      <c r="AZ40" s="892">
        <v>0</v>
      </c>
      <c r="BA40" s="895">
        <v>0</v>
      </c>
      <c r="BB40" s="896" t="str">
        <f t="shared" si="70"/>
        <v>-</v>
      </c>
      <c r="BC40" s="895">
        <f>Sectorwise!AX42</f>
        <v>28.2867</v>
      </c>
      <c r="BD40" s="892">
        <v>141</v>
      </c>
      <c r="BE40" s="895">
        <v>3.3849</v>
      </c>
      <c r="BF40" s="910">
        <f t="shared" si="71"/>
        <v>11.966401170868288</v>
      </c>
      <c r="BG40" s="895">
        <f t="shared" si="30"/>
        <v>28.2867</v>
      </c>
      <c r="BH40" s="911">
        <f t="shared" si="31"/>
        <v>141</v>
      </c>
      <c r="BI40" s="895">
        <f t="shared" si="32"/>
        <v>3.3849</v>
      </c>
      <c r="BJ40" s="899">
        <f t="shared" si="33"/>
        <v>11.966401170868288</v>
      </c>
      <c r="BK40" s="899">
        <f t="shared" si="34"/>
        <v>169.303</v>
      </c>
      <c r="BL40" s="912">
        <f t="shared" si="35"/>
        <v>4907</v>
      </c>
      <c r="BM40" s="899">
        <f t="shared" si="36"/>
        <v>113.4092</v>
      </c>
      <c r="BN40" s="894">
        <f t="shared" si="37"/>
        <v>66.985936457121255</v>
      </c>
      <c r="BO40" s="913"/>
      <c r="BP40" s="1182">
        <f>'Deposits &amp; Advances'!T48-'Gross NPAs'!BM40</f>
        <v>-0.32630000000000337</v>
      </c>
      <c r="BQ40" s="913"/>
      <c r="BR40" s="1004">
        <v>35</v>
      </c>
      <c r="BS40" s="915" t="s">
        <v>264</v>
      </c>
      <c r="BT40" s="1140">
        <v>0</v>
      </c>
      <c r="BU40" s="917">
        <v>0</v>
      </c>
      <c r="BV40" s="899" t="str">
        <f t="shared" si="72"/>
        <v>-</v>
      </c>
      <c r="BW40" s="917">
        <v>0</v>
      </c>
      <c r="BX40" s="916">
        <v>0</v>
      </c>
      <c r="BY40" s="918" t="str">
        <f t="shared" si="73"/>
        <v>-</v>
      </c>
      <c r="BZ40" s="916">
        <v>0</v>
      </c>
      <c r="CA40" s="917">
        <v>0</v>
      </c>
      <c r="CB40" s="919" t="str">
        <f t="shared" si="74"/>
        <v>-</v>
      </c>
      <c r="CC40" s="917">
        <v>0.75</v>
      </c>
      <c r="CD40" s="916">
        <v>0.68</v>
      </c>
      <c r="CE40" s="918">
        <f t="shared" si="75"/>
        <v>90.666666666666671</v>
      </c>
      <c r="CF40" s="916">
        <v>0.23</v>
      </c>
      <c r="CG40" s="917">
        <v>0.23</v>
      </c>
      <c r="CH40" s="919">
        <f t="shared" si="76"/>
        <v>100</v>
      </c>
      <c r="CI40" s="920">
        <f t="shared" si="77"/>
        <v>0.98</v>
      </c>
      <c r="CJ40" s="921">
        <f t="shared" si="78"/>
        <v>0.91</v>
      </c>
      <c r="CK40" s="922">
        <f t="shared" si="79"/>
        <v>92.857142857142861</v>
      </c>
    </row>
    <row r="41" spans="1:89" ht="20.25" customHeight="1" thickBot="1">
      <c r="A41" s="889">
        <v>28</v>
      </c>
      <c r="B41" s="890" t="s">
        <v>63</v>
      </c>
      <c r="C41" s="891">
        <f>Sectorwise!J43</f>
        <v>39.730000000000004</v>
      </c>
      <c r="D41" s="892">
        <v>238</v>
      </c>
      <c r="E41" s="893">
        <v>8.5299999999999994</v>
      </c>
      <c r="F41" s="894">
        <f t="shared" si="59"/>
        <v>21.469921973319906</v>
      </c>
      <c r="G41" s="891">
        <f>Sectorwise!X43</f>
        <v>71.989999999999995</v>
      </c>
      <c r="H41" s="892">
        <v>281</v>
      </c>
      <c r="I41" s="895">
        <v>9.35</v>
      </c>
      <c r="J41" s="896">
        <f t="shared" si="60"/>
        <v>12.987914988192806</v>
      </c>
      <c r="K41" s="897">
        <f>Sectorwise!Z43</f>
        <v>0</v>
      </c>
      <c r="L41" s="898">
        <v>0</v>
      </c>
      <c r="M41" s="895">
        <v>0</v>
      </c>
      <c r="N41" s="896" t="str">
        <f t="shared" si="61"/>
        <v>-</v>
      </c>
      <c r="O41" s="895">
        <f>Sectorwise!AB43</f>
        <v>0</v>
      </c>
      <c r="P41" s="892">
        <v>0</v>
      </c>
      <c r="Q41" s="895">
        <v>0</v>
      </c>
      <c r="R41" s="896" t="str">
        <f t="shared" si="62"/>
        <v>-</v>
      </c>
      <c r="S41" s="895">
        <f>Sectorwise!AD43</f>
        <v>2.58</v>
      </c>
      <c r="T41" s="892">
        <v>2</v>
      </c>
      <c r="U41" s="895">
        <v>0.03</v>
      </c>
      <c r="V41" s="894">
        <f t="shared" si="63"/>
        <v>1.1627906976744187</v>
      </c>
      <c r="W41" s="899">
        <f>Sectorwise!AF43</f>
        <v>0</v>
      </c>
      <c r="X41" s="898">
        <v>0</v>
      </c>
      <c r="Y41" s="895">
        <v>0</v>
      </c>
      <c r="Z41" s="894" t="str">
        <f t="shared" si="64"/>
        <v>-</v>
      </c>
      <c r="AA41" s="897">
        <f>Sectorwise!AH43</f>
        <v>5.27</v>
      </c>
      <c r="AB41" s="898">
        <v>0</v>
      </c>
      <c r="AC41" s="895">
        <v>0</v>
      </c>
      <c r="AD41" s="894">
        <f t="shared" si="65"/>
        <v>0</v>
      </c>
      <c r="AE41" s="900">
        <f>Sectorwise!AJ43</f>
        <v>4.87</v>
      </c>
      <c r="AF41" s="901">
        <v>65</v>
      </c>
      <c r="AG41" s="895">
        <v>1.25</v>
      </c>
      <c r="AH41" s="902">
        <f t="shared" si="66"/>
        <v>25.667351129363446</v>
      </c>
      <c r="AI41" s="900">
        <f t="shared" si="26"/>
        <v>124.44</v>
      </c>
      <c r="AJ41" s="903">
        <f t="shared" si="27"/>
        <v>586</v>
      </c>
      <c r="AK41" s="900">
        <f t="shared" si="28"/>
        <v>19.16</v>
      </c>
      <c r="AL41" s="904">
        <f t="shared" si="29"/>
        <v>15.396978463516556</v>
      </c>
      <c r="AM41" s="905">
        <f>Sectorwise!AP43</f>
        <v>0</v>
      </c>
      <c r="AN41" s="906">
        <v>0</v>
      </c>
      <c r="AO41" s="895">
        <v>0</v>
      </c>
      <c r="AP41" s="907" t="str">
        <f t="shared" si="67"/>
        <v>-</v>
      </c>
      <c r="AQ41" s="895">
        <f>Sectorwise!AR43</f>
        <v>0</v>
      </c>
      <c r="AR41" s="892">
        <v>0</v>
      </c>
      <c r="AS41" s="895">
        <v>0</v>
      </c>
      <c r="AT41" s="899" t="str">
        <f t="shared" si="68"/>
        <v>-</v>
      </c>
      <c r="AU41" s="908">
        <f>Sectorwise!AT43</f>
        <v>0</v>
      </c>
      <c r="AV41" s="909">
        <v>0</v>
      </c>
      <c r="AW41" s="895">
        <v>0</v>
      </c>
      <c r="AX41" s="896" t="str">
        <f t="shared" si="69"/>
        <v>-</v>
      </c>
      <c r="AY41" s="895">
        <f>Sectorwise!AV43</f>
        <v>18.07</v>
      </c>
      <c r="AZ41" s="892">
        <v>29</v>
      </c>
      <c r="BA41" s="895">
        <v>0.26</v>
      </c>
      <c r="BB41" s="896">
        <f t="shared" si="70"/>
        <v>1.4388489208633095</v>
      </c>
      <c r="BC41" s="895">
        <f>Sectorwise!AX43</f>
        <v>2.74</v>
      </c>
      <c r="BD41" s="892">
        <v>4</v>
      </c>
      <c r="BE41" s="895">
        <v>9.4899999999999998E-2</v>
      </c>
      <c r="BF41" s="910">
        <f t="shared" si="71"/>
        <v>3.4635036496350367</v>
      </c>
      <c r="BG41" s="895">
        <f t="shared" si="30"/>
        <v>20.810000000000002</v>
      </c>
      <c r="BH41" s="911">
        <f t="shared" si="31"/>
        <v>33</v>
      </c>
      <c r="BI41" s="895">
        <f t="shared" si="32"/>
        <v>0.35489999999999999</v>
      </c>
      <c r="BJ41" s="899">
        <f t="shared" si="33"/>
        <v>1.7054300816914942</v>
      </c>
      <c r="BK41" s="899">
        <f t="shared" si="34"/>
        <v>145.25</v>
      </c>
      <c r="BL41" s="912">
        <f t="shared" si="35"/>
        <v>619</v>
      </c>
      <c r="BM41" s="899">
        <f t="shared" si="36"/>
        <v>19.514900000000001</v>
      </c>
      <c r="BN41" s="894">
        <f t="shared" si="37"/>
        <v>13.435387263339072</v>
      </c>
      <c r="BO41" s="913"/>
      <c r="BP41" s="1182">
        <f>'Deposits &amp; Advances'!T49-'Gross NPAs'!BM41</f>
        <v>-4.8999999999992383E-3</v>
      </c>
      <c r="BQ41" s="913"/>
      <c r="BR41" s="914">
        <v>36</v>
      </c>
      <c r="BS41" s="915" t="s">
        <v>265</v>
      </c>
      <c r="BT41" s="916">
        <v>0</v>
      </c>
      <c r="BU41" s="917">
        <v>0</v>
      </c>
      <c r="BV41" s="899" t="str">
        <f t="shared" si="72"/>
        <v>-</v>
      </c>
      <c r="BW41" s="917">
        <v>0</v>
      </c>
      <c r="BX41" s="916">
        <v>0</v>
      </c>
      <c r="BY41" s="918" t="str">
        <f t="shared" si="73"/>
        <v>-</v>
      </c>
      <c r="BZ41" s="916">
        <v>0</v>
      </c>
      <c r="CA41" s="917">
        <v>0</v>
      </c>
      <c r="CB41" s="919" t="str">
        <f t="shared" si="74"/>
        <v>-</v>
      </c>
      <c r="CC41" s="917">
        <v>1.38</v>
      </c>
      <c r="CD41" s="916">
        <v>0</v>
      </c>
      <c r="CE41" s="918">
        <f t="shared" si="75"/>
        <v>0</v>
      </c>
      <c r="CF41" s="916">
        <v>0</v>
      </c>
      <c r="CG41" s="917">
        <v>0</v>
      </c>
      <c r="CH41" s="919" t="str">
        <f t="shared" si="76"/>
        <v>-</v>
      </c>
      <c r="CI41" s="920">
        <f t="shared" si="77"/>
        <v>1.38</v>
      </c>
      <c r="CJ41" s="921">
        <f t="shared" si="78"/>
        <v>0</v>
      </c>
      <c r="CK41" s="922">
        <f t="shared" si="79"/>
        <v>0</v>
      </c>
    </row>
    <row r="42" spans="1:89" ht="20.25" customHeight="1" thickBot="1">
      <c r="A42" s="889">
        <v>29</v>
      </c>
      <c r="B42" s="890" t="s">
        <v>64</v>
      </c>
      <c r="C42" s="891">
        <f>Sectorwise!J44</f>
        <v>6.32</v>
      </c>
      <c r="D42" s="892">
        <v>6</v>
      </c>
      <c r="E42" s="893">
        <v>0.52</v>
      </c>
      <c r="F42" s="894">
        <f t="shared" si="59"/>
        <v>8.2278481012658222</v>
      </c>
      <c r="G42" s="891">
        <f>Sectorwise!X44</f>
        <v>63.2</v>
      </c>
      <c r="H42" s="892">
        <v>685</v>
      </c>
      <c r="I42" s="895">
        <v>21.71</v>
      </c>
      <c r="J42" s="896">
        <f t="shared" si="60"/>
        <v>34.351265822784811</v>
      </c>
      <c r="K42" s="897">
        <f>Sectorwise!Z44</f>
        <v>0</v>
      </c>
      <c r="L42" s="898">
        <v>0</v>
      </c>
      <c r="M42" s="895">
        <v>0</v>
      </c>
      <c r="N42" s="896" t="str">
        <f t="shared" si="61"/>
        <v>-</v>
      </c>
      <c r="O42" s="895">
        <f>Sectorwise!AB44</f>
        <v>0.67</v>
      </c>
      <c r="P42" s="892">
        <v>2</v>
      </c>
      <c r="Q42" s="895">
        <v>0.05</v>
      </c>
      <c r="R42" s="896">
        <f t="shared" si="62"/>
        <v>7.4626865671641784</v>
      </c>
      <c r="S42" s="895">
        <f>Sectorwise!AD44</f>
        <v>22.65</v>
      </c>
      <c r="T42" s="892">
        <v>107</v>
      </c>
      <c r="U42" s="895">
        <v>6.1</v>
      </c>
      <c r="V42" s="894">
        <f t="shared" si="63"/>
        <v>26.93156732891832</v>
      </c>
      <c r="W42" s="899">
        <f>Sectorwise!AF44</f>
        <v>0.71</v>
      </c>
      <c r="X42" s="898">
        <v>0</v>
      </c>
      <c r="Y42" s="895">
        <v>0</v>
      </c>
      <c r="Z42" s="894">
        <f t="shared" si="64"/>
        <v>0</v>
      </c>
      <c r="AA42" s="897">
        <f>Sectorwise!AH44</f>
        <v>0</v>
      </c>
      <c r="AB42" s="898">
        <v>0</v>
      </c>
      <c r="AC42" s="895">
        <v>0</v>
      </c>
      <c r="AD42" s="894" t="str">
        <f t="shared" si="65"/>
        <v>-</v>
      </c>
      <c r="AE42" s="900">
        <f>Sectorwise!AJ44</f>
        <v>0</v>
      </c>
      <c r="AF42" s="901">
        <v>0</v>
      </c>
      <c r="AG42" s="895">
        <v>0</v>
      </c>
      <c r="AH42" s="902" t="str">
        <f t="shared" si="66"/>
        <v>-</v>
      </c>
      <c r="AI42" s="900">
        <f t="shared" si="26"/>
        <v>93.55</v>
      </c>
      <c r="AJ42" s="903">
        <f t="shared" si="27"/>
        <v>800</v>
      </c>
      <c r="AK42" s="900">
        <f t="shared" si="28"/>
        <v>28.380000000000003</v>
      </c>
      <c r="AL42" s="904">
        <f t="shared" si="29"/>
        <v>30.336718332442548</v>
      </c>
      <c r="AM42" s="905">
        <f>Sectorwise!AP44</f>
        <v>0</v>
      </c>
      <c r="AN42" s="906">
        <v>0</v>
      </c>
      <c r="AO42" s="895">
        <v>0</v>
      </c>
      <c r="AP42" s="907" t="str">
        <f t="shared" si="67"/>
        <v>-</v>
      </c>
      <c r="AQ42" s="895">
        <f>Sectorwise!AR44</f>
        <v>0.41</v>
      </c>
      <c r="AR42" s="892">
        <v>0</v>
      </c>
      <c r="AS42" s="895">
        <v>0</v>
      </c>
      <c r="AT42" s="899">
        <f t="shared" si="68"/>
        <v>0</v>
      </c>
      <c r="AU42" s="908">
        <f>Sectorwise!AT44</f>
        <v>16.89</v>
      </c>
      <c r="AV42" s="909">
        <v>2</v>
      </c>
      <c r="AW42" s="895">
        <v>0.1</v>
      </c>
      <c r="AX42" s="896">
        <f t="shared" si="69"/>
        <v>0.59206631142687982</v>
      </c>
      <c r="AY42" s="895">
        <f>Sectorwise!AV44</f>
        <v>4.4000000000000004</v>
      </c>
      <c r="AZ42" s="892">
        <v>4</v>
      </c>
      <c r="BA42" s="895">
        <v>0.08</v>
      </c>
      <c r="BB42" s="896">
        <f t="shared" si="70"/>
        <v>1.8181818181818181</v>
      </c>
      <c r="BC42" s="895">
        <f>Sectorwise!AX44</f>
        <v>88.64</v>
      </c>
      <c r="BD42" s="892">
        <v>399</v>
      </c>
      <c r="BE42" s="895">
        <v>6.8999899999999998</v>
      </c>
      <c r="BF42" s="910">
        <f t="shared" si="71"/>
        <v>7.7842847472924177</v>
      </c>
      <c r="BG42" s="895">
        <f t="shared" si="30"/>
        <v>110.34</v>
      </c>
      <c r="BH42" s="911">
        <f t="shared" si="31"/>
        <v>405</v>
      </c>
      <c r="BI42" s="895">
        <f t="shared" si="32"/>
        <v>7.0799899999999996</v>
      </c>
      <c r="BJ42" s="899">
        <f t="shared" si="33"/>
        <v>6.4165216603226387</v>
      </c>
      <c r="BK42" s="899">
        <f t="shared" si="34"/>
        <v>203.89</v>
      </c>
      <c r="BL42" s="912">
        <f t="shared" si="35"/>
        <v>1205</v>
      </c>
      <c r="BM42" s="899">
        <f t="shared" si="36"/>
        <v>35.459990000000005</v>
      </c>
      <c r="BN42" s="894">
        <f t="shared" si="37"/>
        <v>17.391725930648882</v>
      </c>
      <c r="BO42" s="913"/>
      <c r="BP42" s="1182">
        <f>'Deposits &amp; Advances'!T50-'Gross NPAs'!BM42</f>
        <v>-9.9900000000019418E-3</v>
      </c>
      <c r="BQ42" s="913"/>
      <c r="BR42" s="1004">
        <v>37</v>
      </c>
      <c r="BS42" s="915" t="s">
        <v>266</v>
      </c>
      <c r="BT42" s="916">
        <v>0</v>
      </c>
      <c r="BU42" s="917">
        <v>0</v>
      </c>
      <c r="BV42" s="899" t="str">
        <f t="shared" si="72"/>
        <v>-</v>
      </c>
      <c r="BW42" s="917">
        <v>0</v>
      </c>
      <c r="BX42" s="916">
        <v>0</v>
      </c>
      <c r="BY42" s="918" t="str">
        <f t="shared" si="73"/>
        <v>-</v>
      </c>
      <c r="BZ42" s="916">
        <v>0</v>
      </c>
      <c r="CA42" s="917">
        <v>0</v>
      </c>
      <c r="CB42" s="919" t="str">
        <f t="shared" si="74"/>
        <v>-</v>
      </c>
      <c r="CC42" s="917">
        <v>0</v>
      </c>
      <c r="CD42" s="916">
        <v>0</v>
      </c>
      <c r="CE42" s="918" t="str">
        <f t="shared" si="75"/>
        <v>-</v>
      </c>
      <c r="CF42" s="916">
        <v>0</v>
      </c>
      <c r="CG42" s="917">
        <v>0</v>
      </c>
      <c r="CH42" s="919" t="str">
        <f t="shared" si="76"/>
        <v>-</v>
      </c>
      <c r="CI42" s="920">
        <f t="shared" si="77"/>
        <v>0</v>
      </c>
      <c r="CJ42" s="921">
        <f t="shared" si="78"/>
        <v>0</v>
      </c>
      <c r="CK42" s="922" t="str">
        <f t="shared" si="79"/>
        <v>-</v>
      </c>
    </row>
    <row r="43" spans="1:89" ht="20.25" customHeight="1" thickBot="1">
      <c r="A43" s="999">
        <v>30</v>
      </c>
      <c r="B43" s="890" t="s">
        <v>65</v>
      </c>
      <c r="C43" s="891">
        <f>Sectorwise!J45</f>
        <v>18.809999999999999</v>
      </c>
      <c r="D43" s="892">
        <v>189</v>
      </c>
      <c r="E43" s="893">
        <v>1.41</v>
      </c>
      <c r="F43" s="894">
        <f t="shared" si="59"/>
        <v>7.4960127591706547</v>
      </c>
      <c r="G43" s="891">
        <f>Sectorwise!X45</f>
        <v>111.86999999999999</v>
      </c>
      <c r="H43" s="892">
        <v>267</v>
      </c>
      <c r="I43" s="895">
        <v>12.66</v>
      </c>
      <c r="J43" s="896">
        <f t="shared" si="60"/>
        <v>11.316706891928131</v>
      </c>
      <c r="K43" s="897">
        <f>Sectorwise!Z45</f>
        <v>0</v>
      </c>
      <c r="L43" s="898">
        <v>0</v>
      </c>
      <c r="M43" s="895">
        <v>0</v>
      </c>
      <c r="N43" s="896" t="str">
        <f t="shared" si="61"/>
        <v>-</v>
      </c>
      <c r="O43" s="895">
        <f>Sectorwise!AB45</f>
        <v>2.85</v>
      </c>
      <c r="P43" s="892">
        <v>0</v>
      </c>
      <c r="Q43" s="895">
        <v>0</v>
      </c>
      <c r="R43" s="896">
        <f t="shared" si="62"/>
        <v>0</v>
      </c>
      <c r="S43" s="895">
        <f>Sectorwise!AD45</f>
        <v>288.94</v>
      </c>
      <c r="T43" s="892">
        <v>0</v>
      </c>
      <c r="U43" s="895">
        <v>0</v>
      </c>
      <c r="V43" s="894">
        <f t="shared" si="63"/>
        <v>0</v>
      </c>
      <c r="W43" s="899">
        <f>Sectorwise!AF45</f>
        <v>0</v>
      </c>
      <c r="X43" s="898">
        <v>0</v>
      </c>
      <c r="Y43" s="895">
        <v>0</v>
      </c>
      <c r="Z43" s="894" t="str">
        <f t="shared" si="64"/>
        <v>-</v>
      </c>
      <c r="AA43" s="897">
        <f>Sectorwise!AH45</f>
        <v>0.95</v>
      </c>
      <c r="AB43" s="898">
        <v>0</v>
      </c>
      <c r="AC43" s="895">
        <v>0</v>
      </c>
      <c r="AD43" s="894">
        <f t="shared" si="65"/>
        <v>0</v>
      </c>
      <c r="AE43" s="900">
        <f>Sectorwise!AJ45</f>
        <v>12.96</v>
      </c>
      <c r="AF43" s="901">
        <v>21</v>
      </c>
      <c r="AG43" s="895">
        <v>0.61</v>
      </c>
      <c r="AH43" s="902">
        <f t="shared" si="66"/>
        <v>4.7067901234567895</v>
      </c>
      <c r="AI43" s="900">
        <f t="shared" si="26"/>
        <v>436.37999999999994</v>
      </c>
      <c r="AJ43" s="903">
        <f t="shared" si="27"/>
        <v>477</v>
      </c>
      <c r="AK43" s="900">
        <f t="shared" si="28"/>
        <v>14.68</v>
      </c>
      <c r="AL43" s="904">
        <f t="shared" si="29"/>
        <v>3.3640405151473494</v>
      </c>
      <c r="AM43" s="905">
        <f>Sectorwise!AP45</f>
        <v>0</v>
      </c>
      <c r="AN43" s="906">
        <v>0</v>
      </c>
      <c r="AO43" s="895">
        <v>0</v>
      </c>
      <c r="AP43" s="907" t="str">
        <f t="shared" si="67"/>
        <v>-</v>
      </c>
      <c r="AQ43" s="895">
        <f>Sectorwise!AR45</f>
        <v>0</v>
      </c>
      <c r="AR43" s="892">
        <v>0</v>
      </c>
      <c r="AS43" s="895">
        <v>0</v>
      </c>
      <c r="AT43" s="899" t="str">
        <f t="shared" si="68"/>
        <v>-</v>
      </c>
      <c r="AU43" s="908">
        <f>Sectorwise!AT45</f>
        <v>0</v>
      </c>
      <c r="AV43" s="909">
        <v>0</v>
      </c>
      <c r="AW43" s="895">
        <v>0</v>
      </c>
      <c r="AX43" s="896" t="str">
        <f t="shared" si="69"/>
        <v>-</v>
      </c>
      <c r="AY43" s="895">
        <f>Sectorwise!AV45</f>
        <v>34.42</v>
      </c>
      <c r="AZ43" s="892">
        <v>200</v>
      </c>
      <c r="BA43" s="895">
        <v>2.73</v>
      </c>
      <c r="BB43" s="896">
        <f t="shared" si="70"/>
        <v>7.9314352120859963</v>
      </c>
      <c r="BC43" s="895">
        <f>Sectorwise!AX45</f>
        <v>14.82</v>
      </c>
      <c r="BD43" s="892">
        <v>235</v>
      </c>
      <c r="BE43" s="895">
        <v>2.7665999999999999</v>
      </c>
      <c r="BF43" s="910">
        <f t="shared" si="71"/>
        <v>18.668016194331983</v>
      </c>
      <c r="BG43" s="895">
        <f t="shared" si="30"/>
        <v>49.24</v>
      </c>
      <c r="BH43" s="911">
        <f t="shared" si="31"/>
        <v>435</v>
      </c>
      <c r="BI43" s="895">
        <f t="shared" si="32"/>
        <v>5.4965999999999999</v>
      </c>
      <c r="BJ43" s="899">
        <f t="shared" si="33"/>
        <v>11.162875710804224</v>
      </c>
      <c r="BK43" s="899">
        <f t="shared" si="34"/>
        <v>485.61999999999995</v>
      </c>
      <c r="BL43" s="912">
        <f t="shared" si="35"/>
        <v>912</v>
      </c>
      <c r="BM43" s="899">
        <f t="shared" si="36"/>
        <v>20.176600000000001</v>
      </c>
      <c r="BN43" s="894">
        <f t="shared" si="37"/>
        <v>4.1548124047609249</v>
      </c>
      <c r="BO43" s="913"/>
      <c r="BP43" s="1182">
        <f>'Deposits &amp; Advances'!T51-'Gross NPAs'!BM43</f>
        <v>-6.599999999998829E-3</v>
      </c>
      <c r="BQ43" s="913"/>
      <c r="BR43" s="914">
        <v>38</v>
      </c>
      <c r="BS43" s="915" t="s">
        <v>267</v>
      </c>
      <c r="BT43" s="1140">
        <v>0</v>
      </c>
      <c r="BU43" s="917">
        <v>0</v>
      </c>
      <c r="BV43" s="899" t="str">
        <f t="shared" si="72"/>
        <v>-</v>
      </c>
      <c r="BW43" s="917">
        <v>7.37</v>
      </c>
      <c r="BX43" s="916">
        <v>0.66</v>
      </c>
      <c r="BY43" s="918">
        <f t="shared" si="73"/>
        <v>8.9552238805970159</v>
      </c>
      <c r="BZ43" s="916">
        <v>2</v>
      </c>
      <c r="CA43" s="917">
        <v>0.53</v>
      </c>
      <c r="CB43" s="919">
        <f t="shared" si="74"/>
        <v>26.5</v>
      </c>
      <c r="CC43" s="917">
        <v>0.63</v>
      </c>
      <c r="CD43" s="916">
        <v>0</v>
      </c>
      <c r="CE43" s="918">
        <f t="shared" si="75"/>
        <v>0</v>
      </c>
      <c r="CF43" s="916">
        <v>0.02</v>
      </c>
      <c r="CG43" s="917">
        <v>0</v>
      </c>
      <c r="CH43" s="919">
        <f t="shared" si="76"/>
        <v>0</v>
      </c>
      <c r="CI43" s="920">
        <f t="shared" si="77"/>
        <v>10.020000000000001</v>
      </c>
      <c r="CJ43" s="921">
        <f t="shared" si="78"/>
        <v>1.19</v>
      </c>
      <c r="CK43" s="922">
        <f t="shared" si="79"/>
        <v>11.876247504990017</v>
      </c>
    </row>
    <row r="44" spans="1:89" ht="20.25" customHeight="1" thickBot="1">
      <c r="A44" s="889">
        <v>31</v>
      </c>
      <c r="B44" s="1071" t="s">
        <v>66</v>
      </c>
      <c r="C44" s="891">
        <f>Sectorwise!J46</f>
        <v>0</v>
      </c>
      <c r="D44" s="892">
        <v>0</v>
      </c>
      <c r="E44" s="925">
        <v>0</v>
      </c>
      <c r="F44" s="894" t="str">
        <f t="shared" si="59"/>
        <v>-</v>
      </c>
      <c r="G44" s="891">
        <f>Sectorwise!X46</f>
        <v>8.370000000000001</v>
      </c>
      <c r="H44" s="892">
        <v>16</v>
      </c>
      <c r="I44" s="926">
        <v>0.56000000000000005</v>
      </c>
      <c r="J44" s="896">
        <f t="shared" si="60"/>
        <v>6.6905615292712062</v>
      </c>
      <c r="K44" s="897">
        <f>Sectorwise!Z46</f>
        <v>0</v>
      </c>
      <c r="L44" s="898">
        <v>0</v>
      </c>
      <c r="M44" s="926">
        <v>0</v>
      </c>
      <c r="N44" s="896" t="str">
        <f t="shared" si="61"/>
        <v>-</v>
      </c>
      <c r="O44" s="895">
        <f>Sectorwise!AB46</f>
        <v>0</v>
      </c>
      <c r="P44" s="892">
        <v>0</v>
      </c>
      <c r="Q44" s="926">
        <v>0</v>
      </c>
      <c r="R44" s="896" t="str">
        <f t="shared" si="62"/>
        <v>-</v>
      </c>
      <c r="S44" s="895">
        <f>Sectorwise!AD46</f>
        <v>11.13</v>
      </c>
      <c r="T44" s="892">
        <v>3</v>
      </c>
      <c r="U44" s="926">
        <v>0.44</v>
      </c>
      <c r="V44" s="894">
        <f t="shared" si="63"/>
        <v>3.9532794249775378</v>
      </c>
      <c r="W44" s="899">
        <f>Sectorwise!AF46</f>
        <v>0</v>
      </c>
      <c r="X44" s="898">
        <v>0</v>
      </c>
      <c r="Y44" s="926">
        <v>0</v>
      </c>
      <c r="Z44" s="894" t="str">
        <f t="shared" si="64"/>
        <v>-</v>
      </c>
      <c r="AA44" s="897">
        <f>Sectorwise!AH46</f>
        <v>0</v>
      </c>
      <c r="AB44" s="898">
        <v>0</v>
      </c>
      <c r="AC44" s="926">
        <v>0</v>
      </c>
      <c r="AD44" s="894" t="str">
        <f t="shared" si="65"/>
        <v>-</v>
      </c>
      <c r="AE44" s="900">
        <f>Sectorwise!AJ46</f>
        <v>6.13</v>
      </c>
      <c r="AF44" s="901">
        <v>5</v>
      </c>
      <c r="AG44" s="926">
        <v>0.87</v>
      </c>
      <c r="AH44" s="902">
        <f t="shared" si="66"/>
        <v>14.192495921696574</v>
      </c>
      <c r="AI44" s="900">
        <f t="shared" si="26"/>
        <v>25.63</v>
      </c>
      <c r="AJ44" s="903">
        <f t="shared" si="27"/>
        <v>24</v>
      </c>
      <c r="AK44" s="900">
        <f t="shared" si="28"/>
        <v>1.87</v>
      </c>
      <c r="AL44" s="904">
        <f t="shared" si="29"/>
        <v>7.296137339055794</v>
      </c>
      <c r="AM44" s="905">
        <f>Sectorwise!AP46</f>
        <v>0</v>
      </c>
      <c r="AN44" s="906">
        <v>0</v>
      </c>
      <c r="AO44" s="926">
        <v>0</v>
      </c>
      <c r="AP44" s="907" t="str">
        <f t="shared" si="67"/>
        <v>-</v>
      </c>
      <c r="AQ44" s="895">
        <f>Sectorwise!AR46</f>
        <v>0</v>
      </c>
      <c r="AR44" s="892">
        <v>0</v>
      </c>
      <c r="AS44" s="926">
        <v>0</v>
      </c>
      <c r="AT44" s="899" t="str">
        <f t="shared" si="68"/>
        <v>-</v>
      </c>
      <c r="AU44" s="908">
        <f>Sectorwise!AT46</f>
        <v>2.6</v>
      </c>
      <c r="AV44" s="909">
        <v>0</v>
      </c>
      <c r="AW44" s="926">
        <v>0</v>
      </c>
      <c r="AX44" s="896">
        <f t="shared" si="69"/>
        <v>0</v>
      </c>
      <c r="AY44" s="895">
        <f>Sectorwise!AV46</f>
        <v>0.63</v>
      </c>
      <c r="AZ44" s="892">
        <v>6</v>
      </c>
      <c r="BA44" s="926">
        <v>0.06</v>
      </c>
      <c r="BB44" s="896">
        <f t="shared" si="70"/>
        <v>9.5238095238095237</v>
      </c>
      <c r="BC44" s="895">
        <f>Sectorwise!AX46</f>
        <v>12.66</v>
      </c>
      <c r="BD44" s="892">
        <v>17</v>
      </c>
      <c r="BE44" s="926">
        <v>1.4444399999999999</v>
      </c>
      <c r="BF44" s="910">
        <f t="shared" si="71"/>
        <v>11.409478672985781</v>
      </c>
      <c r="BG44" s="895">
        <f t="shared" si="30"/>
        <v>15.89</v>
      </c>
      <c r="BH44" s="911">
        <f t="shared" si="31"/>
        <v>23</v>
      </c>
      <c r="BI44" s="895">
        <f t="shared" si="32"/>
        <v>1.50444</v>
      </c>
      <c r="BJ44" s="899">
        <f t="shared" si="33"/>
        <v>9.4678414096916299</v>
      </c>
      <c r="BK44" s="899">
        <f t="shared" si="34"/>
        <v>41.519999999999996</v>
      </c>
      <c r="BL44" s="912">
        <f t="shared" si="35"/>
        <v>47</v>
      </c>
      <c r="BM44" s="899">
        <f t="shared" si="36"/>
        <v>3.3744399999999999</v>
      </c>
      <c r="BN44" s="894">
        <f t="shared" si="37"/>
        <v>8.1272639691714854</v>
      </c>
      <c r="BO44" s="913"/>
      <c r="BP44" s="1182">
        <f>'Deposits &amp; Advances'!T52-'Gross NPAs'!BM44</f>
        <v>-4.4399999999997775E-3</v>
      </c>
      <c r="BQ44" s="913"/>
      <c r="BR44" s="1004">
        <v>39</v>
      </c>
      <c r="BS44" s="1072" t="s">
        <v>268</v>
      </c>
      <c r="BT44" s="916">
        <v>0</v>
      </c>
      <c r="BU44" s="917">
        <v>0</v>
      </c>
      <c r="BV44" s="899" t="str">
        <f t="shared" si="72"/>
        <v>-</v>
      </c>
      <c r="BW44" s="917">
        <v>0</v>
      </c>
      <c r="BX44" s="916">
        <v>0</v>
      </c>
      <c r="BY44" s="918" t="str">
        <f t="shared" si="73"/>
        <v>-</v>
      </c>
      <c r="BZ44" s="916">
        <v>0</v>
      </c>
      <c r="CA44" s="917">
        <v>0</v>
      </c>
      <c r="CB44" s="919" t="str">
        <f t="shared" si="74"/>
        <v>-</v>
      </c>
      <c r="CC44" s="917">
        <v>0</v>
      </c>
      <c r="CD44" s="916">
        <v>0</v>
      </c>
      <c r="CE44" s="918" t="str">
        <f t="shared" si="75"/>
        <v>-</v>
      </c>
      <c r="CF44" s="916">
        <v>0</v>
      </c>
      <c r="CG44" s="917">
        <v>0</v>
      </c>
      <c r="CH44" s="919" t="str">
        <f t="shared" si="76"/>
        <v>-</v>
      </c>
      <c r="CI44" s="920">
        <f t="shared" si="77"/>
        <v>0</v>
      </c>
      <c r="CJ44" s="921">
        <f t="shared" si="78"/>
        <v>0</v>
      </c>
      <c r="CK44" s="922" t="str">
        <f t="shared" si="79"/>
        <v>-</v>
      </c>
    </row>
    <row r="45" spans="1:89" ht="20.25" customHeight="1" thickBot="1">
      <c r="A45" s="889">
        <v>32</v>
      </c>
      <c r="B45" s="1071" t="s">
        <v>67</v>
      </c>
      <c r="C45" s="891">
        <f>Sectorwise!J47</f>
        <v>42.34</v>
      </c>
      <c r="D45" s="892">
        <v>722</v>
      </c>
      <c r="E45" s="925">
        <v>12.54</v>
      </c>
      <c r="F45" s="894">
        <f t="shared" si="59"/>
        <v>29.617383089277276</v>
      </c>
      <c r="G45" s="891">
        <f>Sectorwise!X47</f>
        <v>0</v>
      </c>
      <c r="H45" s="892">
        <v>0</v>
      </c>
      <c r="I45" s="926">
        <v>0</v>
      </c>
      <c r="J45" s="896" t="str">
        <f t="shared" si="60"/>
        <v>-</v>
      </c>
      <c r="K45" s="897">
        <f>Sectorwise!Z47</f>
        <v>0</v>
      </c>
      <c r="L45" s="898">
        <v>0</v>
      </c>
      <c r="M45" s="926">
        <v>0</v>
      </c>
      <c r="N45" s="896" t="str">
        <f t="shared" si="61"/>
        <v>-</v>
      </c>
      <c r="O45" s="895">
        <f>Sectorwise!AB47</f>
        <v>0</v>
      </c>
      <c r="P45" s="892">
        <v>0</v>
      </c>
      <c r="Q45" s="926">
        <v>0</v>
      </c>
      <c r="R45" s="896" t="str">
        <f t="shared" si="62"/>
        <v>-</v>
      </c>
      <c r="S45" s="895">
        <f>Sectorwise!AD47</f>
        <v>3.59</v>
      </c>
      <c r="T45" s="892">
        <v>65</v>
      </c>
      <c r="U45" s="926">
        <v>0.82</v>
      </c>
      <c r="V45" s="894">
        <f t="shared" si="63"/>
        <v>22.841225626740947</v>
      </c>
      <c r="W45" s="899">
        <f>Sectorwise!AF47</f>
        <v>0.16</v>
      </c>
      <c r="X45" s="898">
        <v>1</v>
      </c>
      <c r="Y45" s="926">
        <v>0.08</v>
      </c>
      <c r="Z45" s="894">
        <f t="shared" si="64"/>
        <v>50</v>
      </c>
      <c r="AA45" s="897">
        <f>Sectorwise!AH47</f>
        <v>0</v>
      </c>
      <c r="AB45" s="898">
        <v>0</v>
      </c>
      <c r="AC45" s="926">
        <v>0</v>
      </c>
      <c r="AD45" s="894" t="str">
        <f t="shared" si="65"/>
        <v>-</v>
      </c>
      <c r="AE45" s="900">
        <f>Sectorwise!AJ47</f>
        <v>1.1000000000000001</v>
      </c>
      <c r="AF45" s="901">
        <v>19</v>
      </c>
      <c r="AG45" s="926">
        <v>0</v>
      </c>
      <c r="AH45" s="902">
        <f t="shared" si="66"/>
        <v>0</v>
      </c>
      <c r="AI45" s="900">
        <f t="shared" si="26"/>
        <v>47.190000000000005</v>
      </c>
      <c r="AJ45" s="903">
        <f t="shared" si="27"/>
        <v>807</v>
      </c>
      <c r="AK45" s="900">
        <f t="shared" si="28"/>
        <v>13.44</v>
      </c>
      <c r="AL45" s="904">
        <f t="shared" si="29"/>
        <v>28.480610298792115</v>
      </c>
      <c r="AM45" s="905">
        <f>Sectorwise!AP47</f>
        <v>0.97</v>
      </c>
      <c r="AN45" s="906">
        <v>151</v>
      </c>
      <c r="AO45" s="926">
        <v>0.3</v>
      </c>
      <c r="AP45" s="907">
        <f t="shared" si="67"/>
        <v>30.927835051546392</v>
      </c>
      <c r="AQ45" s="895">
        <f>Sectorwise!AR47</f>
        <v>0</v>
      </c>
      <c r="AR45" s="892">
        <v>0</v>
      </c>
      <c r="AS45" s="926">
        <v>0</v>
      </c>
      <c r="AT45" s="899" t="str">
        <f t="shared" si="68"/>
        <v>-</v>
      </c>
      <c r="AU45" s="908">
        <f>Sectorwise!AT47</f>
        <v>0</v>
      </c>
      <c r="AV45" s="909">
        <v>0</v>
      </c>
      <c r="AW45" s="926">
        <v>0</v>
      </c>
      <c r="AX45" s="896" t="str">
        <f t="shared" si="69"/>
        <v>-</v>
      </c>
      <c r="AY45" s="895">
        <f>Sectorwise!AV47</f>
        <v>0</v>
      </c>
      <c r="AZ45" s="892">
        <v>0</v>
      </c>
      <c r="BA45" s="926">
        <v>0</v>
      </c>
      <c r="BB45" s="896" t="str">
        <f t="shared" si="70"/>
        <v>-</v>
      </c>
      <c r="BC45" s="895">
        <f>Sectorwise!AX47</f>
        <v>7.96</v>
      </c>
      <c r="BD45" s="892">
        <v>162</v>
      </c>
      <c r="BE45" s="926">
        <v>2.2499899999999999</v>
      </c>
      <c r="BF45" s="910">
        <f t="shared" si="71"/>
        <v>28.266206030150755</v>
      </c>
      <c r="BG45" s="895">
        <f t="shared" si="30"/>
        <v>8.93</v>
      </c>
      <c r="BH45" s="911">
        <f t="shared" si="31"/>
        <v>313</v>
      </c>
      <c r="BI45" s="895">
        <f t="shared" si="32"/>
        <v>2.5499899999999998</v>
      </c>
      <c r="BJ45" s="899">
        <f t="shared" si="33"/>
        <v>28.555319148936171</v>
      </c>
      <c r="BK45" s="899">
        <f t="shared" si="34"/>
        <v>56.120000000000005</v>
      </c>
      <c r="BL45" s="912">
        <f t="shared" si="35"/>
        <v>1120</v>
      </c>
      <c r="BM45" s="899">
        <f t="shared" si="36"/>
        <v>15.989989999999999</v>
      </c>
      <c r="BN45" s="894">
        <f t="shared" si="37"/>
        <v>28.492498218104057</v>
      </c>
      <c r="BO45" s="913"/>
      <c r="BP45" s="1182">
        <f>'Deposits &amp; Advances'!T53-'Gross NPAs'!BM45</f>
        <v>-9.9899999999983891E-3</v>
      </c>
      <c r="BQ45" s="913"/>
      <c r="BR45" s="914">
        <v>40</v>
      </c>
      <c r="BS45" s="1072" t="s">
        <v>269</v>
      </c>
      <c r="BT45" s="916">
        <v>0</v>
      </c>
      <c r="BU45" s="917">
        <v>0</v>
      </c>
      <c r="BV45" s="899" t="str">
        <f t="shared" si="72"/>
        <v>-</v>
      </c>
      <c r="BW45" s="917">
        <v>0</v>
      </c>
      <c r="BX45" s="916">
        <v>0</v>
      </c>
      <c r="BY45" s="918" t="str">
        <f t="shared" si="73"/>
        <v>-</v>
      </c>
      <c r="BZ45" s="916">
        <v>0</v>
      </c>
      <c r="CA45" s="917">
        <v>0</v>
      </c>
      <c r="CB45" s="919" t="str">
        <f t="shared" si="74"/>
        <v>-</v>
      </c>
      <c r="CC45" s="917">
        <v>0</v>
      </c>
      <c r="CD45" s="916">
        <v>0</v>
      </c>
      <c r="CE45" s="918" t="str">
        <f t="shared" si="75"/>
        <v>-</v>
      </c>
      <c r="CF45" s="916">
        <v>0</v>
      </c>
      <c r="CG45" s="917">
        <v>0</v>
      </c>
      <c r="CH45" s="919" t="str">
        <f t="shared" si="76"/>
        <v>-</v>
      </c>
      <c r="CI45" s="920">
        <f t="shared" si="77"/>
        <v>0</v>
      </c>
      <c r="CJ45" s="921">
        <f t="shared" si="78"/>
        <v>0</v>
      </c>
      <c r="CK45" s="922" t="str">
        <f t="shared" si="79"/>
        <v>-</v>
      </c>
    </row>
    <row r="46" spans="1:89" ht="20.25" customHeight="1" thickBot="1">
      <c r="A46" s="889">
        <v>33</v>
      </c>
      <c r="B46" s="890" t="s">
        <v>68</v>
      </c>
      <c r="C46" s="891">
        <f>Sectorwise!J48</f>
        <v>0</v>
      </c>
      <c r="D46" s="892">
        <v>0</v>
      </c>
      <c r="E46" s="925">
        <v>0</v>
      </c>
      <c r="F46" s="894" t="str">
        <f t="shared" si="59"/>
        <v>-</v>
      </c>
      <c r="G46" s="891">
        <f>Sectorwise!X48</f>
        <v>0</v>
      </c>
      <c r="H46" s="892">
        <v>0</v>
      </c>
      <c r="I46" s="926">
        <v>0</v>
      </c>
      <c r="J46" s="896" t="str">
        <f t="shared" si="60"/>
        <v>-</v>
      </c>
      <c r="K46" s="897">
        <f>Sectorwise!Z48</f>
        <v>0</v>
      </c>
      <c r="L46" s="898">
        <v>0</v>
      </c>
      <c r="M46" s="926">
        <v>0</v>
      </c>
      <c r="N46" s="896" t="str">
        <f t="shared" si="61"/>
        <v>-</v>
      </c>
      <c r="O46" s="895">
        <f>Sectorwise!AB48</f>
        <v>0</v>
      </c>
      <c r="P46" s="892">
        <v>0</v>
      </c>
      <c r="Q46" s="926">
        <v>0</v>
      </c>
      <c r="R46" s="896" t="str">
        <f t="shared" si="62"/>
        <v>-</v>
      </c>
      <c r="S46" s="895">
        <f>Sectorwise!AD48</f>
        <v>0</v>
      </c>
      <c r="T46" s="892">
        <v>0</v>
      </c>
      <c r="U46" s="926">
        <v>0</v>
      </c>
      <c r="V46" s="894" t="str">
        <f t="shared" si="63"/>
        <v>-</v>
      </c>
      <c r="W46" s="899">
        <f>Sectorwise!AF48</f>
        <v>0</v>
      </c>
      <c r="X46" s="898">
        <v>0</v>
      </c>
      <c r="Y46" s="926">
        <v>0</v>
      </c>
      <c r="Z46" s="894" t="str">
        <f t="shared" si="64"/>
        <v>-</v>
      </c>
      <c r="AA46" s="897">
        <f>Sectorwise!AH48</f>
        <v>0</v>
      </c>
      <c r="AB46" s="898">
        <v>0</v>
      </c>
      <c r="AC46" s="926">
        <v>0</v>
      </c>
      <c r="AD46" s="894" t="str">
        <f t="shared" si="65"/>
        <v>-</v>
      </c>
      <c r="AE46" s="900">
        <f>Sectorwise!AJ48</f>
        <v>0.82</v>
      </c>
      <c r="AF46" s="901">
        <v>0</v>
      </c>
      <c r="AG46" s="926">
        <v>0</v>
      </c>
      <c r="AH46" s="902">
        <f t="shared" si="66"/>
        <v>0</v>
      </c>
      <c r="AI46" s="900">
        <f t="shared" si="26"/>
        <v>0.82</v>
      </c>
      <c r="AJ46" s="903">
        <v>12</v>
      </c>
      <c r="AK46" s="900">
        <v>0.38</v>
      </c>
      <c r="AL46" s="904">
        <f t="shared" si="29"/>
        <v>46.341463414634148</v>
      </c>
      <c r="AM46" s="905">
        <f>Sectorwise!AP48</f>
        <v>0</v>
      </c>
      <c r="AN46" s="906">
        <v>0</v>
      </c>
      <c r="AO46" s="926">
        <v>0</v>
      </c>
      <c r="AP46" s="907" t="str">
        <f t="shared" si="67"/>
        <v>-</v>
      </c>
      <c r="AQ46" s="895">
        <f>Sectorwise!AR48</f>
        <v>0</v>
      </c>
      <c r="AR46" s="892">
        <v>0</v>
      </c>
      <c r="AS46" s="926">
        <v>0</v>
      </c>
      <c r="AT46" s="899" t="str">
        <f t="shared" si="68"/>
        <v>-</v>
      </c>
      <c r="AU46" s="908">
        <f>Sectorwise!AT48</f>
        <v>0</v>
      </c>
      <c r="AV46" s="909">
        <v>0</v>
      </c>
      <c r="AW46" s="926">
        <v>0</v>
      </c>
      <c r="AX46" s="896" t="str">
        <f t="shared" si="69"/>
        <v>-</v>
      </c>
      <c r="AY46" s="895">
        <f>Sectorwise!AV48</f>
        <v>0</v>
      </c>
      <c r="AZ46" s="892">
        <v>0</v>
      </c>
      <c r="BA46" s="926">
        <v>0</v>
      </c>
      <c r="BB46" s="896" t="str">
        <f t="shared" si="70"/>
        <v>-</v>
      </c>
      <c r="BC46" s="895">
        <f>Sectorwise!AX48</f>
        <v>13.73</v>
      </c>
      <c r="BD46" s="892">
        <v>47</v>
      </c>
      <c r="BE46" s="926">
        <v>8.9148999999999994</v>
      </c>
      <c r="BF46" s="910">
        <f t="shared" si="71"/>
        <v>64.930080116533134</v>
      </c>
      <c r="BG46" s="895">
        <f t="shared" si="30"/>
        <v>13.73</v>
      </c>
      <c r="BH46" s="911">
        <f t="shared" si="31"/>
        <v>47</v>
      </c>
      <c r="BI46" s="895">
        <f t="shared" si="32"/>
        <v>8.9148999999999994</v>
      </c>
      <c r="BJ46" s="899">
        <f t="shared" si="33"/>
        <v>64.930080116533134</v>
      </c>
      <c r="BK46" s="899">
        <f t="shared" si="34"/>
        <v>14.55</v>
      </c>
      <c r="BL46" s="912">
        <f t="shared" si="35"/>
        <v>59</v>
      </c>
      <c r="BM46" s="899">
        <f t="shared" si="36"/>
        <v>9.2949000000000002</v>
      </c>
      <c r="BN46" s="894">
        <f t="shared" si="37"/>
        <v>63.882474226804121</v>
      </c>
      <c r="BO46" s="913"/>
      <c r="BP46" s="1182">
        <f>'Deposits &amp; Advances'!T54-'Gross NPAs'!BM46</f>
        <v>-4.9000000000010147E-3</v>
      </c>
      <c r="BQ46" s="913"/>
      <c r="BR46" s="1004">
        <v>41</v>
      </c>
      <c r="BS46" s="915" t="s">
        <v>270</v>
      </c>
      <c r="BT46" s="916">
        <v>0</v>
      </c>
      <c r="BU46" s="917">
        <v>0</v>
      </c>
      <c r="BV46" s="899" t="str">
        <f t="shared" si="72"/>
        <v>-</v>
      </c>
      <c r="BW46" s="917">
        <v>0</v>
      </c>
      <c r="BX46" s="916">
        <v>0</v>
      </c>
      <c r="BY46" s="918" t="str">
        <f t="shared" si="73"/>
        <v>-</v>
      </c>
      <c r="BZ46" s="916">
        <v>0</v>
      </c>
      <c r="CA46" s="917">
        <v>0</v>
      </c>
      <c r="CB46" s="919" t="str">
        <f t="shared" si="74"/>
        <v>-</v>
      </c>
      <c r="CC46" s="917">
        <v>0</v>
      </c>
      <c r="CD46" s="916">
        <v>0</v>
      </c>
      <c r="CE46" s="918" t="str">
        <f t="shared" si="75"/>
        <v>-</v>
      </c>
      <c r="CF46" s="916">
        <v>0</v>
      </c>
      <c r="CG46" s="917">
        <v>0</v>
      </c>
      <c r="CH46" s="919" t="str">
        <f t="shared" si="76"/>
        <v>-</v>
      </c>
      <c r="CI46" s="920">
        <f t="shared" si="77"/>
        <v>0</v>
      </c>
      <c r="CJ46" s="921">
        <f t="shared" si="78"/>
        <v>0</v>
      </c>
      <c r="CK46" s="922" t="str">
        <f t="shared" si="79"/>
        <v>-</v>
      </c>
    </row>
    <row r="47" spans="1:89" ht="20.25" customHeight="1" thickBot="1">
      <c r="A47" s="999">
        <v>34</v>
      </c>
      <c r="B47" s="890" t="s">
        <v>69</v>
      </c>
      <c r="C47" s="891">
        <f>Sectorwise!J49</f>
        <v>0.82</v>
      </c>
      <c r="D47" s="892">
        <v>0</v>
      </c>
      <c r="E47" s="893">
        <v>0</v>
      </c>
      <c r="F47" s="894">
        <f t="shared" si="59"/>
        <v>0</v>
      </c>
      <c r="G47" s="891">
        <f>Sectorwise!X49</f>
        <v>18.97</v>
      </c>
      <c r="H47" s="892">
        <v>157</v>
      </c>
      <c r="I47" s="895">
        <v>2.9</v>
      </c>
      <c r="J47" s="896">
        <f t="shared" si="60"/>
        <v>15.287295730100158</v>
      </c>
      <c r="K47" s="897">
        <f>Sectorwise!Z49</f>
        <v>0</v>
      </c>
      <c r="L47" s="898">
        <v>0</v>
      </c>
      <c r="M47" s="895">
        <v>0</v>
      </c>
      <c r="N47" s="896" t="str">
        <f t="shared" si="61"/>
        <v>-</v>
      </c>
      <c r="O47" s="895">
        <f>Sectorwise!AB49</f>
        <v>0</v>
      </c>
      <c r="P47" s="892">
        <v>0</v>
      </c>
      <c r="Q47" s="895">
        <v>0</v>
      </c>
      <c r="R47" s="896" t="str">
        <f t="shared" si="62"/>
        <v>-</v>
      </c>
      <c r="S47" s="895">
        <f>Sectorwise!AD49</f>
        <v>3.48</v>
      </c>
      <c r="T47" s="892">
        <v>0</v>
      </c>
      <c r="U47" s="895">
        <v>0</v>
      </c>
      <c r="V47" s="894">
        <f t="shared" si="63"/>
        <v>0</v>
      </c>
      <c r="W47" s="899">
        <f>Sectorwise!AF49</f>
        <v>0</v>
      </c>
      <c r="X47" s="898">
        <v>0</v>
      </c>
      <c r="Y47" s="895">
        <v>0</v>
      </c>
      <c r="Z47" s="894" t="str">
        <f t="shared" si="64"/>
        <v>-</v>
      </c>
      <c r="AA47" s="897">
        <f>Sectorwise!AH49</f>
        <v>0</v>
      </c>
      <c r="AB47" s="898">
        <v>0</v>
      </c>
      <c r="AC47" s="895">
        <v>0</v>
      </c>
      <c r="AD47" s="894" t="str">
        <f t="shared" si="65"/>
        <v>-</v>
      </c>
      <c r="AE47" s="900">
        <f>Sectorwise!AJ49</f>
        <v>0</v>
      </c>
      <c r="AF47" s="901">
        <v>0</v>
      </c>
      <c r="AG47" s="895">
        <v>0</v>
      </c>
      <c r="AH47" s="902" t="str">
        <f t="shared" si="66"/>
        <v>-</v>
      </c>
      <c r="AI47" s="900">
        <f t="shared" si="26"/>
        <v>23.27</v>
      </c>
      <c r="AJ47" s="903">
        <f t="shared" si="27"/>
        <v>157</v>
      </c>
      <c r="AK47" s="900">
        <f t="shared" si="28"/>
        <v>2.9</v>
      </c>
      <c r="AL47" s="904">
        <f t="shared" si="29"/>
        <v>12.462397937258272</v>
      </c>
      <c r="AM47" s="905">
        <f>Sectorwise!AP49</f>
        <v>0</v>
      </c>
      <c r="AN47" s="906">
        <v>0</v>
      </c>
      <c r="AO47" s="895">
        <v>0</v>
      </c>
      <c r="AP47" s="907" t="str">
        <f t="shared" si="67"/>
        <v>-</v>
      </c>
      <c r="AQ47" s="895">
        <f>Sectorwise!AR49</f>
        <v>0</v>
      </c>
      <c r="AR47" s="892">
        <v>0</v>
      </c>
      <c r="AS47" s="895">
        <v>0</v>
      </c>
      <c r="AT47" s="899" t="str">
        <f t="shared" si="68"/>
        <v>-</v>
      </c>
      <c r="AU47" s="908">
        <f>Sectorwise!AT49</f>
        <v>0</v>
      </c>
      <c r="AV47" s="909">
        <v>0</v>
      </c>
      <c r="AW47" s="895">
        <v>0</v>
      </c>
      <c r="AX47" s="896" t="str">
        <f t="shared" si="69"/>
        <v>-</v>
      </c>
      <c r="AY47" s="895">
        <f>Sectorwise!AV49</f>
        <v>0</v>
      </c>
      <c r="AZ47" s="892">
        <v>0</v>
      </c>
      <c r="BA47" s="895">
        <v>0</v>
      </c>
      <c r="BB47" s="896" t="str">
        <f t="shared" si="70"/>
        <v>-</v>
      </c>
      <c r="BC47" s="895">
        <f>Sectorwise!AX49</f>
        <v>7.24</v>
      </c>
      <c r="BD47" s="892">
        <v>0</v>
      </c>
      <c r="BE47" s="895">
        <v>0</v>
      </c>
      <c r="BF47" s="910">
        <f t="shared" si="71"/>
        <v>0</v>
      </c>
      <c r="BG47" s="895">
        <f t="shared" si="30"/>
        <v>7.24</v>
      </c>
      <c r="BH47" s="911">
        <f t="shared" si="31"/>
        <v>0</v>
      </c>
      <c r="BI47" s="895">
        <f t="shared" si="32"/>
        <v>0</v>
      </c>
      <c r="BJ47" s="899">
        <f t="shared" si="33"/>
        <v>0</v>
      </c>
      <c r="BK47" s="899">
        <f t="shared" si="34"/>
        <v>30.509999999999998</v>
      </c>
      <c r="BL47" s="912">
        <f t="shared" si="35"/>
        <v>157</v>
      </c>
      <c r="BM47" s="899">
        <f t="shared" si="36"/>
        <v>2.9</v>
      </c>
      <c r="BN47" s="894">
        <f t="shared" si="37"/>
        <v>9.5050803015404792</v>
      </c>
      <c r="BO47" s="913"/>
      <c r="BP47" s="1182">
        <f>'Deposits &amp; Advances'!T55-'Gross NPAs'!BM47</f>
        <v>0</v>
      </c>
      <c r="BQ47" s="913"/>
      <c r="BR47" s="914">
        <v>42</v>
      </c>
      <c r="BS47" s="915" t="s">
        <v>271</v>
      </c>
      <c r="BT47" s="916">
        <v>0</v>
      </c>
      <c r="BU47" s="917">
        <v>0</v>
      </c>
      <c r="BV47" s="899" t="str">
        <f t="shared" si="72"/>
        <v>-</v>
      </c>
      <c r="BW47" s="917">
        <v>0</v>
      </c>
      <c r="BX47" s="916">
        <v>0</v>
      </c>
      <c r="BY47" s="918" t="str">
        <f t="shared" si="73"/>
        <v>-</v>
      </c>
      <c r="BZ47" s="916">
        <v>0</v>
      </c>
      <c r="CA47" s="917">
        <v>0</v>
      </c>
      <c r="CB47" s="919" t="str">
        <f t="shared" si="74"/>
        <v>-</v>
      </c>
      <c r="CC47" s="917">
        <v>0</v>
      </c>
      <c r="CD47" s="916">
        <v>0</v>
      </c>
      <c r="CE47" s="918" t="str">
        <f t="shared" si="75"/>
        <v>-</v>
      </c>
      <c r="CF47" s="916">
        <v>0</v>
      </c>
      <c r="CG47" s="917">
        <v>0</v>
      </c>
      <c r="CH47" s="919" t="str">
        <f t="shared" si="76"/>
        <v>-</v>
      </c>
      <c r="CI47" s="920">
        <f t="shared" si="77"/>
        <v>0</v>
      </c>
      <c r="CJ47" s="921">
        <f t="shared" si="78"/>
        <v>0</v>
      </c>
      <c r="CK47" s="922" t="str">
        <f t="shared" si="79"/>
        <v>-</v>
      </c>
    </row>
    <row r="48" spans="1:89" ht="20.25" customHeight="1" thickBot="1">
      <c r="A48" s="889">
        <v>35</v>
      </c>
      <c r="B48" s="1071" t="s">
        <v>70</v>
      </c>
      <c r="C48" s="891">
        <f>Sectorwise!J50</f>
        <v>0</v>
      </c>
      <c r="D48" s="1043">
        <v>0</v>
      </c>
      <c r="E48" s="1044">
        <v>0</v>
      </c>
      <c r="F48" s="894" t="str">
        <f t="shared" si="59"/>
        <v>-</v>
      </c>
      <c r="G48" s="891">
        <f>Sectorwise!X50</f>
        <v>29.82</v>
      </c>
      <c r="H48" s="1043">
        <v>42</v>
      </c>
      <c r="I48" s="1046">
        <v>1.56</v>
      </c>
      <c r="J48" s="1047">
        <f t="shared" si="60"/>
        <v>5.2313883299798798</v>
      </c>
      <c r="K48" s="897">
        <f>Sectorwise!Z50</f>
        <v>0</v>
      </c>
      <c r="L48" s="1049">
        <v>0</v>
      </c>
      <c r="M48" s="1046">
        <v>0</v>
      </c>
      <c r="N48" s="896" t="str">
        <f t="shared" si="61"/>
        <v>-</v>
      </c>
      <c r="O48" s="1046">
        <f>Sectorwise!AB50</f>
        <v>0</v>
      </c>
      <c r="P48" s="1043">
        <v>0</v>
      </c>
      <c r="Q48" s="1046">
        <v>0</v>
      </c>
      <c r="R48" s="1047" t="str">
        <f t="shared" si="62"/>
        <v>-</v>
      </c>
      <c r="S48" s="1046">
        <f>Sectorwise!AD50</f>
        <v>1.73</v>
      </c>
      <c r="T48" s="1043">
        <v>18</v>
      </c>
      <c r="U48" s="1046">
        <v>0.45</v>
      </c>
      <c r="V48" s="894">
        <f t="shared" si="63"/>
        <v>26.011560693641623</v>
      </c>
      <c r="W48" s="899">
        <f>Sectorwise!AF50</f>
        <v>0</v>
      </c>
      <c r="X48" s="1049">
        <v>0</v>
      </c>
      <c r="Y48" s="1046">
        <v>0</v>
      </c>
      <c r="Z48" s="894" t="str">
        <f t="shared" si="64"/>
        <v>-</v>
      </c>
      <c r="AA48" s="897">
        <f>Sectorwise!AH50</f>
        <v>0</v>
      </c>
      <c r="AB48" s="1049">
        <v>0</v>
      </c>
      <c r="AC48" s="1046">
        <v>0</v>
      </c>
      <c r="AD48" s="894" t="str">
        <f t="shared" si="65"/>
        <v>-</v>
      </c>
      <c r="AE48" s="1075">
        <f>Sectorwise!AJ50</f>
        <v>0</v>
      </c>
      <c r="AF48" s="1050">
        <v>0</v>
      </c>
      <c r="AG48" s="1046">
        <v>0</v>
      </c>
      <c r="AH48" s="1076" t="str">
        <f t="shared" si="66"/>
        <v>-</v>
      </c>
      <c r="AI48" s="900">
        <f t="shared" si="26"/>
        <v>31.55</v>
      </c>
      <c r="AJ48" s="903">
        <f t="shared" si="27"/>
        <v>60</v>
      </c>
      <c r="AK48" s="900">
        <f t="shared" si="28"/>
        <v>2.0100000000000002</v>
      </c>
      <c r="AL48" s="904">
        <f t="shared" si="29"/>
        <v>6.370839936608558</v>
      </c>
      <c r="AM48" s="905">
        <f>Sectorwise!AP50</f>
        <v>0</v>
      </c>
      <c r="AN48" s="1051">
        <v>0</v>
      </c>
      <c r="AO48" s="1046">
        <v>0</v>
      </c>
      <c r="AP48" s="1078" t="str">
        <f t="shared" si="67"/>
        <v>-</v>
      </c>
      <c r="AQ48" s="895">
        <f>Sectorwise!AR50</f>
        <v>0</v>
      </c>
      <c r="AR48" s="1043">
        <v>0</v>
      </c>
      <c r="AS48" s="1046">
        <v>0</v>
      </c>
      <c r="AT48" s="1079" t="str">
        <f t="shared" si="68"/>
        <v>-</v>
      </c>
      <c r="AU48" s="908">
        <f>Sectorwise!AT50</f>
        <v>0</v>
      </c>
      <c r="AV48" s="1052">
        <v>0</v>
      </c>
      <c r="AW48" s="1046">
        <v>0</v>
      </c>
      <c r="AX48" s="1047" t="str">
        <f t="shared" si="69"/>
        <v>-</v>
      </c>
      <c r="AY48" s="895">
        <f>Sectorwise!AV50</f>
        <v>1.42</v>
      </c>
      <c r="AZ48" s="1043">
        <v>45</v>
      </c>
      <c r="BA48" s="1046">
        <v>0.1</v>
      </c>
      <c r="BB48" s="896">
        <f t="shared" si="70"/>
        <v>7.042253521126761</v>
      </c>
      <c r="BC48" s="895">
        <f>Sectorwise!AX50</f>
        <v>0.92</v>
      </c>
      <c r="BD48" s="1043">
        <v>0</v>
      </c>
      <c r="BE48" s="1046">
        <v>0</v>
      </c>
      <c r="BF48" s="1080">
        <f t="shared" si="71"/>
        <v>0</v>
      </c>
      <c r="BG48" s="895">
        <f t="shared" si="30"/>
        <v>2.34</v>
      </c>
      <c r="BH48" s="911">
        <f t="shared" si="31"/>
        <v>45</v>
      </c>
      <c r="BI48" s="895">
        <f t="shared" si="32"/>
        <v>0.1</v>
      </c>
      <c r="BJ48" s="899">
        <f t="shared" si="33"/>
        <v>4.2735042735042743</v>
      </c>
      <c r="BK48" s="899">
        <f t="shared" si="34"/>
        <v>33.89</v>
      </c>
      <c r="BL48" s="912">
        <f t="shared" si="35"/>
        <v>105</v>
      </c>
      <c r="BM48" s="899">
        <f t="shared" si="36"/>
        <v>2.1100000000000003</v>
      </c>
      <c r="BN48" s="894">
        <f t="shared" si="37"/>
        <v>6.2260253762171747</v>
      </c>
      <c r="BO48" s="913"/>
      <c r="BP48" s="1182">
        <f>'Deposits &amp; Advances'!T56-'Gross NPAs'!BM48</f>
        <v>0</v>
      </c>
      <c r="BQ48" s="913"/>
      <c r="BR48" s="914">
        <v>43</v>
      </c>
      <c r="BS48" s="1072" t="s">
        <v>272</v>
      </c>
      <c r="BT48" s="1081">
        <v>0</v>
      </c>
      <c r="BU48" s="1082">
        <v>0</v>
      </c>
      <c r="BV48" s="1079" t="str">
        <f t="shared" si="72"/>
        <v>-</v>
      </c>
      <c r="BW48" s="1082">
        <v>0</v>
      </c>
      <c r="BX48" s="1081">
        <v>0</v>
      </c>
      <c r="BY48" s="1083" t="str">
        <f t="shared" si="73"/>
        <v>-</v>
      </c>
      <c r="BZ48" s="1081">
        <v>0</v>
      </c>
      <c r="CA48" s="1082">
        <v>0</v>
      </c>
      <c r="CB48" s="1084" t="str">
        <f t="shared" si="74"/>
        <v>-</v>
      </c>
      <c r="CC48" s="1082">
        <v>0</v>
      </c>
      <c r="CD48" s="1081">
        <v>0</v>
      </c>
      <c r="CE48" s="1083" t="str">
        <f t="shared" si="75"/>
        <v>-</v>
      </c>
      <c r="CF48" s="1081">
        <v>0</v>
      </c>
      <c r="CG48" s="1082">
        <v>0</v>
      </c>
      <c r="CH48" s="1084" t="str">
        <f t="shared" si="76"/>
        <v>-</v>
      </c>
      <c r="CI48" s="920">
        <f t="shared" si="77"/>
        <v>0</v>
      </c>
      <c r="CJ48" s="921">
        <f t="shared" si="78"/>
        <v>0</v>
      </c>
      <c r="CK48" s="1087" t="str">
        <f t="shared" si="79"/>
        <v>-</v>
      </c>
    </row>
    <row r="49" spans="1:90" ht="21" customHeight="1" thickBot="1">
      <c r="A49" s="1141"/>
      <c r="B49" s="1137" t="s">
        <v>71</v>
      </c>
      <c r="C49" s="1011">
        <f>SUM(C39:C48)</f>
        <v>188.9691</v>
      </c>
      <c r="D49" s="1025">
        <f>SUM(D39:D48)</f>
        <v>1935</v>
      </c>
      <c r="E49" s="1135">
        <f>SUM(E39:E48)</f>
        <v>73.437600000000003</v>
      </c>
      <c r="F49" s="1024">
        <f t="shared" si="59"/>
        <v>38.862226681505078</v>
      </c>
      <c r="G49" s="1011">
        <f>SUM(G39:G48)</f>
        <v>416.1814</v>
      </c>
      <c r="H49" s="1025">
        <f>SUM(H39:H48)</f>
        <v>5425</v>
      </c>
      <c r="I49" s="1011">
        <f>SUM(I39:I48)</f>
        <v>140.93639999999999</v>
      </c>
      <c r="J49" s="1026">
        <f t="shared" si="60"/>
        <v>33.864175573439844</v>
      </c>
      <c r="K49" s="1011">
        <f>SUM(K39:K48)</f>
        <v>0</v>
      </c>
      <c r="L49" s="1025">
        <f>SUM(L39:L48)</f>
        <v>0</v>
      </c>
      <c r="M49" s="1011">
        <f>SUM(M39:M48)</f>
        <v>0</v>
      </c>
      <c r="N49" s="1026" t="str">
        <f t="shared" si="61"/>
        <v>-</v>
      </c>
      <c r="O49" s="1011">
        <f>SUM(O39:O48)</f>
        <v>4.6286000000000005</v>
      </c>
      <c r="P49" s="1025">
        <f>SUM(P39:P48)</f>
        <v>2</v>
      </c>
      <c r="Q49" s="1011">
        <f>SUM(Q39:Q48)</f>
        <v>0.05</v>
      </c>
      <c r="R49" s="1026">
        <f t="shared" si="62"/>
        <v>1.0802402454305837</v>
      </c>
      <c r="S49" s="1011">
        <f>SUM(S39:S48)</f>
        <v>383.38589999999999</v>
      </c>
      <c r="T49" s="1025">
        <f>SUM(T39:T48)</f>
        <v>204</v>
      </c>
      <c r="U49" s="1011">
        <f>SUM(U39:U48)</f>
        <v>15.4703</v>
      </c>
      <c r="V49" s="1024">
        <f t="shared" si="63"/>
        <v>4.0351770891939429</v>
      </c>
      <c r="W49" s="1011">
        <f>SUM(W39:W48)</f>
        <v>0.87</v>
      </c>
      <c r="X49" s="1025">
        <f>SUM(X39:X48)</f>
        <v>1</v>
      </c>
      <c r="Y49" s="1011">
        <f>SUM(Y39:Y48)</f>
        <v>0.08</v>
      </c>
      <c r="Z49" s="1024">
        <f t="shared" si="64"/>
        <v>9.1954022988505741</v>
      </c>
      <c r="AA49" s="1011">
        <f>SUM(AA39:AA48)</f>
        <v>7.3212999999999999</v>
      </c>
      <c r="AB49" s="1025">
        <f>SUM(AB39:AB48)</f>
        <v>0</v>
      </c>
      <c r="AC49" s="1011">
        <f>SUM(AC39:AC48)</f>
        <v>0</v>
      </c>
      <c r="AD49" s="1024">
        <f t="shared" si="65"/>
        <v>0</v>
      </c>
      <c r="AE49" s="1029">
        <f>SUM(AE39:AE48)</f>
        <v>166.46</v>
      </c>
      <c r="AF49" s="1030">
        <f>SUM(AF39:AF48)</f>
        <v>110</v>
      </c>
      <c r="AG49" s="1011">
        <f>SUM(AG39:AG48)</f>
        <v>48.44</v>
      </c>
      <c r="AH49" s="1027">
        <f t="shared" si="66"/>
        <v>29.100084104289316</v>
      </c>
      <c r="AI49" s="900">
        <f t="shared" si="26"/>
        <v>1167.8163</v>
      </c>
      <c r="AJ49" s="903">
        <f t="shared" si="27"/>
        <v>7677</v>
      </c>
      <c r="AK49" s="900">
        <f t="shared" si="28"/>
        <v>278.41430000000003</v>
      </c>
      <c r="AL49" s="904">
        <f t="shared" si="29"/>
        <v>23.840590339422395</v>
      </c>
      <c r="AM49" s="1032">
        <f>SUM(AM39:AM48)</f>
        <v>0.97</v>
      </c>
      <c r="AN49" s="1033">
        <f>SUM(AN39:AN48)</f>
        <v>151</v>
      </c>
      <c r="AO49" s="1011">
        <f>SUM(AO39:AO48)</f>
        <v>0.3</v>
      </c>
      <c r="AP49" s="1034">
        <f t="shared" si="67"/>
        <v>30.927835051546392</v>
      </c>
      <c r="AQ49" s="1011">
        <f>SUM(AQ39:AQ48)</f>
        <v>1.01</v>
      </c>
      <c r="AR49" s="1025">
        <f>SUM(AR39:AR48)</f>
        <v>0</v>
      </c>
      <c r="AS49" s="1011">
        <f>SUM(AS39:AS48)</f>
        <v>0</v>
      </c>
      <c r="AT49" s="1027">
        <f t="shared" si="68"/>
        <v>0</v>
      </c>
      <c r="AU49" s="1011">
        <f>SUM(AU39:AU48)</f>
        <v>19.490000000000002</v>
      </c>
      <c r="AV49" s="1036">
        <f>SUM(AV39:AV48)</f>
        <v>2</v>
      </c>
      <c r="AW49" s="1011">
        <f>SUM(AW39:AW48)</f>
        <v>0.1</v>
      </c>
      <c r="AX49" s="1026">
        <f t="shared" si="69"/>
        <v>0.51308363263211898</v>
      </c>
      <c r="AY49" s="1011">
        <f>SUM(AY39:AY48)</f>
        <v>79.14</v>
      </c>
      <c r="AZ49" s="1025">
        <f>SUM(AZ39:AZ48)</f>
        <v>284</v>
      </c>
      <c r="BA49" s="1011">
        <f>SUM(BA39:BA48)</f>
        <v>8.5299999999999994</v>
      </c>
      <c r="BB49" s="1026">
        <f>IFERROR(BA49/AY49*100,"-")</f>
        <v>10.778367450088449</v>
      </c>
      <c r="BC49" s="1011">
        <f>SUM(BC39:BC48)</f>
        <v>235.60669999999999</v>
      </c>
      <c r="BD49" s="1025">
        <f>SUM(BD39:BD48)</f>
        <v>1005</v>
      </c>
      <c r="BE49" s="1011">
        <f>SUM(BE39:BE48)</f>
        <v>32.770490000000002</v>
      </c>
      <c r="BF49" s="1037">
        <f t="shared" si="71"/>
        <v>13.908980517107535</v>
      </c>
      <c r="BG49" s="895">
        <f t="shared" si="30"/>
        <v>336.2167</v>
      </c>
      <c r="BH49" s="911">
        <f t="shared" si="31"/>
        <v>1442</v>
      </c>
      <c r="BI49" s="895">
        <f t="shared" si="32"/>
        <v>41.700490000000002</v>
      </c>
      <c r="BJ49" s="899">
        <f t="shared" si="33"/>
        <v>12.402861011960443</v>
      </c>
      <c r="BK49" s="899">
        <f>AI49+BG49</f>
        <v>1504.0329999999999</v>
      </c>
      <c r="BL49" s="912">
        <f t="shared" si="35"/>
        <v>9119</v>
      </c>
      <c r="BM49" s="899">
        <f>AK49+BI49</f>
        <v>320.11479000000003</v>
      </c>
      <c r="BN49" s="894">
        <f t="shared" si="37"/>
        <v>21.283761061093742</v>
      </c>
      <c r="BO49" s="913"/>
      <c r="BP49" s="1182">
        <f>'Deposits &amp; Advances'!T57-'Gross NPAs'!BM49</f>
        <v>8.1099999999878492E-3</v>
      </c>
      <c r="BQ49" s="913"/>
      <c r="BR49" s="1142"/>
      <c r="BS49" s="1128" t="s">
        <v>71</v>
      </c>
      <c r="BT49" s="1015">
        <f>SUM(BT39:BT48)</f>
        <v>0</v>
      </c>
      <c r="BU49" s="1015">
        <f>SUM(BU39:BU48)</f>
        <v>0</v>
      </c>
      <c r="BV49" s="1016" t="str">
        <f t="shared" si="72"/>
        <v>-</v>
      </c>
      <c r="BW49" s="1015">
        <f>SUM(BW39:BW48)</f>
        <v>8.42</v>
      </c>
      <c r="BX49" s="1015">
        <f>SUM(BX39:BX48)</f>
        <v>0.95</v>
      </c>
      <c r="BY49" s="1017">
        <f t="shared" si="73"/>
        <v>11.282660332541568</v>
      </c>
      <c r="BZ49" s="1015">
        <f>SUM(BZ39:BZ48)</f>
        <v>2</v>
      </c>
      <c r="CA49" s="1015">
        <f>SUM(CA39:CA48)</f>
        <v>0.53</v>
      </c>
      <c r="CB49" s="1018">
        <f t="shared" si="74"/>
        <v>26.5</v>
      </c>
      <c r="CC49" s="1015">
        <f>SUM(CC39:CC48)</f>
        <v>2.76</v>
      </c>
      <c r="CD49" s="1015">
        <f>SUM(CD39:CD48)</f>
        <v>0.68</v>
      </c>
      <c r="CE49" s="1017">
        <f t="shared" si="75"/>
        <v>24.637681159420293</v>
      </c>
      <c r="CF49" s="1015">
        <f>SUM(CF39:CF48)</f>
        <v>4.88</v>
      </c>
      <c r="CG49" s="1015">
        <f>SUM(CG39:CG48)</f>
        <v>1.79</v>
      </c>
      <c r="CH49" s="1018">
        <f t="shared" si="76"/>
        <v>36.680327868852459</v>
      </c>
      <c r="CI49" s="1015">
        <f>SUM(CI39:CI48)</f>
        <v>18.060000000000002</v>
      </c>
      <c r="CJ49" s="1015">
        <f>SUM(CJ39:CJ48)</f>
        <v>3.95</v>
      </c>
      <c r="CK49" s="1019">
        <f t="shared" si="79"/>
        <v>21.871539313399776</v>
      </c>
    </row>
    <row r="50" spans="1:90" ht="20.25" customHeight="1" thickBot="1">
      <c r="A50" s="1041" t="s">
        <v>72</v>
      </c>
      <c r="B50" s="1143" t="s">
        <v>73</v>
      </c>
      <c r="C50" s="1046"/>
      <c r="D50" s="1043"/>
      <c r="E50" s="1135"/>
      <c r="F50" s="1024"/>
      <c r="G50" s="1011"/>
      <c r="H50" s="1025"/>
      <c r="I50" s="1011"/>
      <c r="J50" s="1026"/>
      <c r="K50" s="1027"/>
      <c r="L50" s="1028"/>
      <c r="M50" s="1011"/>
      <c r="N50" s="1027"/>
      <c r="O50" s="1011"/>
      <c r="P50" s="1025"/>
      <c r="Q50" s="1011"/>
      <c r="R50" s="1026"/>
      <c r="S50" s="1011"/>
      <c r="T50" s="1025"/>
      <c r="U50" s="1011"/>
      <c r="V50" s="1024"/>
      <c r="W50" s="1027"/>
      <c r="X50" s="1028"/>
      <c r="Y50" s="1011"/>
      <c r="Z50" s="1024"/>
      <c r="AA50" s="1027"/>
      <c r="AB50" s="1028"/>
      <c r="AC50" s="1011"/>
      <c r="AD50" s="1024"/>
      <c r="AE50" s="1029"/>
      <c r="AF50" s="1030"/>
      <c r="AG50" s="1011"/>
      <c r="AH50" s="1031"/>
      <c r="AI50" s="900">
        <f t="shared" si="26"/>
        <v>0</v>
      </c>
      <c r="AJ50" s="903">
        <f t="shared" si="27"/>
        <v>0</v>
      </c>
      <c r="AK50" s="900">
        <f t="shared" si="28"/>
        <v>0</v>
      </c>
      <c r="AL50" s="904" t="str">
        <f t="shared" si="29"/>
        <v>-</v>
      </c>
      <c r="AM50" s="1032"/>
      <c r="AN50" s="1033"/>
      <c r="AO50" s="1011"/>
      <c r="AP50" s="1034" t="str">
        <f t="shared" si="67"/>
        <v>-</v>
      </c>
      <c r="AQ50" s="1011"/>
      <c r="AR50" s="1025"/>
      <c r="AS50" s="1011"/>
      <c r="AT50" s="1027"/>
      <c r="AU50" s="1035"/>
      <c r="AV50" s="1036"/>
      <c r="AW50" s="1011"/>
      <c r="AX50" s="1026"/>
      <c r="AY50" s="1011"/>
      <c r="AZ50" s="1025"/>
      <c r="BA50" s="1011"/>
      <c r="BB50" s="1026"/>
      <c r="BC50" s="1011"/>
      <c r="BD50" s="1025"/>
      <c r="BE50" s="1011"/>
      <c r="BF50" s="1037"/>
      <c r="BG50" s="895">
        <f t="shared" si="30"/>
        <v>0</v>
      </c>
      <c r="BH50" s="911">
        <f t="shared" si="31"/>
        <v>0</v>
      </c>
      <c r="BI50" s="895">
        <f t="shared" si="32"/>
        <v>0</v>
      </c>
      <c r="BJ50" s="899" t="str">
        <f t="shared" si="33"/>
        <v>-</v>
      </c>
      <c r="BK50" s="899">
        <f t="shared" si="34"/>
        <v>0</v>
      </c>
      <c r="BL50" s="912">
        <f t="shared" si="35"/>
        <v>0</v>
      </c>
      <c r="BM50" s="899">
        <f t="shared" si="36"/>
        <v>0</v>
      </c>
      <c r="BN50" s="894" t="str">
        <f t="shared" si="37"/>
        <v>-</v>
      </c>
      <c r="BO50" s="913"/>
      <c r="BP50" s="1182">
        <f>'Deposits &amp; Advances'!T58-'Gross NPAs'!BM50</f>
        <v>0</v>
      </c>
      <c r="BQ50" s="913"/>
      <c r="BR50" s="1004" t="s">
        <v>72</v>
      </c>
      <c r="BS50" s="1144" t="s">
        <v>73</v>
      </c>
      <c r="BT50" s="1145"/>
      <c r="BU50" s="1146"/>
      <c r="BV50" s="1147"/>
      <c r="BW50" s="1146"/>
      <c r="BX50" s="1145"/>
      <c r="BY50" s="913"/>
      <c r="BZ50" s="1145"/>
      <c r="CA50" s="1146"/>
      <c r="CB50" s="1148"/>
      <c r="CC50" s="1146"/>
      <c r="CD50" s="1145"/>
      <c r="CE50" s="913"/>
      <c r="CF50" s="1145"/>
      <c r="CG50" s="1146"/>
      <c r="CH50" s="1148"/>
      <c r="CI50" s="1146"/>
      <c r="CJ50" s="1145"/>
      <c r="CK50" s="1149"/>
    </row>
    <row r="51" spans="1:90" ht="20.25" customHeight="1" thickBot="1">
      <c r="A51" s="889">
        <v>36</v>
      </c>
      <c r="B51" s="1143" t="s">
        <v>74</v>
      </c>
      <c r="C51" s="891">
        <f>Sectorwise!J53</f>
        <v>0</v>
      </c>
      <c r="D51" s="1001">
        <v>0</v>
      </c>
      <c r="E51" s="1002">
        <v>0</v>
      </c>
      <c r="F51" s="1118" t="str">
        <f>IFERROR(E51/C51*100,"-")</f>
        <v>-</v>
      </c>
      <c r="G51" s="891">
        <f>Sectorwise!X53</f>
        <v>237.92</v>
      </c>
      <c r="H51" s="1043">
        <v>0</v>
      </c>
      <c r="I51" s="1115">
        <v>0</v>
      </c>
      <c r="J51" s="1119">
        <f>IFERROR(I51/G51*100,"-")</f>
        <v>0</v>
      </c>
      <c r="K51" s="897">
        <f>Sectorwise!Z53</f>
        <v>0</v>
      </c>
      <c r="L51" s="1049">
        <v>0</v>
      </c>
      <c r="M51" s="1115">
        <v>0</v>
      </c>
      <c r="N51" s="896" t="str">
        <f>IFERROR(M51/K51*100,"-")</f>
        <v>-</v>
      </c>
      <c r="O51" s="1115">
        <f>Sectorwise!AB53</f>
        <v>0</v>
      </c>
      <c r="P51" s="1116">
        <v>0</v>
      </c>
      <c r="Q51" s="1115">
        <v>0</v>
      </c>
      <c r="R51" s="1119" t="str">
        <f>IFERROR(Q51/O51*100,"-")</f>
        <v>-</v>
      </c>
      <c r="S51" s="1115">
        <f>Sectorwise!AD53</f>
        <v>0</v>
      </c>
      <c r="T51" s="1116">
        <v>0</v>
      </c>
      <c r="U51" s="1115">
        <v>0</v>
      </c>
      <c r="V51" s="1118" t="str">
        <f>IFERROR(U51/S51*100,"-")</f>
        <v>-</v>
      </c>
      <c r="W51" s="899">
        <f>Sectorwise!AF53</f>
        <v>0</v>
      </c>
      <c r="X51" s="1049">
        <v>0</v>
      </c>
      <c r="Y51" s="1115">
        <v>0</v>
      </c>
      <c r="Z51" s="1118" t="str">
        <f>IFERROR(Y51/W51*100,"-")</f>
        <v>-</v>
      </c>
      <c r="AA51" s="897">
        <f>Sectorwise!AH53</f>
        <v>0</v>
      </c>
      <c r="AB51" s="1049">
        <v>0</v>
      </c>
      <c r="AC51" s="1115">
        <v>0</v>
      </c>
      <c r="AD51" s="1118" t="str">
        <f>IFERROR(AC51/AA51*100,"-")</f>
        <v>-</v>
      </c>
      <c r="AE51" s="1120">
        <f>Sectorwise!AJ53</f>
        <v>0</v>
      </c>
      <c r="AF51" s="1121">
        <v>0</v>
      </c>
      <c r="AG51" s="1115">
        <v>0</v>
      </c>
      <c r="AH51" s="1122" t="str">
        <f>IFERROR(AG51/AE51*100,"-")</f>
        <v>-</v>
      </c>
      <c r="AI51" s="900">
        <f t="shared" si="26"/>
        <v>237.92</v>
      </c>
      <c r="AJ51" s="903">
        <f t="shared" si="27"/>
        <v>0</v>
      </c>
      <c r="AK51" s="900">
        <f t="shared" si="28"/>
        <v>0</v>
      </c>
      <c r="AL51" s="904">
        <f t="shared" si="29"/>
        <v>0</v>
      </c>
      <c r="AM51" s="1123">
        <f>Sectorwise!AP53</f>
        <v>0</v>
      </c>
      <c r="AN51" s="1124">
        <v>0</v>
      </c>
      <c r="AO51" s="1115">
        <v>0</v>
      </c>
      <c r="AP51" s="1125" t="str">
        <f t="shared" si="67"/>
        <v>-</v>
      </c>
      <c r="AQ51" s="1115">
        <f>Sectorwise!AR53</f>
        <v>0.48</v>
      </c>
      <c r="AR51" s="1116">
        <v>0</v>
      </c>
      <c r="AS51" s="1115">
        <v>0</v>
      </c>
      <c r="AT51" s="1126">
        <f>IFERROR(AS51/AQ51*100,"-")</f>
        <v>0</v>
      </c>
      <c r="AU51" s="1011">
        <f>Sectorwise!AT53</f>
        <v>4.45</v>
      </c>
      <c r="AV51" s="1150">
        <v>0</v>
      </c>
      <c r="AW51" s="1115">
        <v>0</v>
      </c>
      <c r="AX51" s="1119">
        <f>IFERROR(AW51/AU51*100,"-")</f>
        <v>0</v>
      </c>
      <c r="AY51" s="895">
        <f>Sectorwise!AV53</f>
        <v>13.56</v>
      </c>
      <c r="AZ51" s="1043">
        <v>0</v>
      </c>
      <c r="BA51" s="1115">
        <v>0</v>
      </c>
      <c r="BB51" s="1119">
        <f>IFERROR(BA51/AY51*100,"-")</f>
        <v>0</v>
      </c>
      <c r="BC51" s="1115">
        <f>Sectorwise!AX53</f>
        <v>7.04</v>
      </c>
      <c r="BD51" s="1116">
        <v>2</v>
      </c>
      <c r="BE51" s="1115">
        <v>4.7999999999999996E-3</v>
      </c>
      <c r="BF51" s="1127">
        <f>IFERROR(BE51/BC51*100,"-")</f>
        <v>6.8181818181818177E-2</v>
      </c>
      <c r="BG51" s="895">
        <f t="shared" si="30"/>
        <v>25.53</v>
      </c>
      <c r="BH51" s="911">
        <f t="shared" si="31"/>
        <v>2</v>
      </c>
      <c r="BI51" s="895">
        <f t="shared" si="32"/>
        <v>4.7999999999999996E-3</v>
      </c>
      <c r="BJ51" s="899">
        <f t="shared" si="33"/>
        <v>1.8801410105757928E-2</v>
      </c>
      <c r="BK51" s="899">
        <f t="shared" si="34"/>
        <v>263.45</v>
      </c>
      <c r="BL51" s="912">
        <f t="shared" si="35"/>
        <v>2</v>
      </c>
      <c r="BM51" s="899">
        <f t="shared" si="36"/>
        <v>4.7999999999999996E-3</v>
      </c>
      <c r="BN51" s="894">
        <f t="shared" si="37"/>
        <v>1.821977604858607E-3</v>
      </c>
      <c r="BO51" s="913"/>
      <c r="BP51" s="1182">
        <f>'Deposits &amp; Advances'!T59-'Gross NPAs'!BM51</f>
        <v>-4.7999999999999996E-3</v>
      </c>
      <c r="BQ51" s="913"/>
      <c r="BR51" s="914">
        <v>44</v>
      </c>
      <c r="BS51" s="1144" t="s">
        <v>273</v>
      </c>
      <c r="BT51" s="871">
        <v>0</v>
      </c>
      <c r="BU51" s="1103">
        <v>0</v>
      </c>
      <c r="BV51" s="1027" t="str">
        <f>IFERROR(BU51/BT51*100,"-")</f>
        <v>-</v>
      </c>
      <c r="BW51" s="1103">
        <v>0</v>
      </c>
      <c r="BX51" s="871">
        <v>0</v>
      </c>
      <c r="BY51" s="1104" t="str">
        <f>IFERROR(BX51/BW51*100,"-")</f>
        <v>-</v>
      </c>
      <c r="BZ51" s="871">
        <v>0</v>
      </c>
      <c r="CA51" s="1103">
        <v>0</v>
      </c>
      <c r="CB51" s="1105" t="str">
        <f>IFERROR(CA51/BZ51*100,"-")</f>
        <v>-</v>
      </c>
      <c r="CC51" s="1103">
        <v>0</v>
      </c>
      <c r="CD51" s="871">
        <v>0</v>
      </c>
      <c r="CE51" s="1104" t="str">
        <f>IFERROR(CD51/CC51*100,"-")</f>
        <v>-</v>
      </c>
      <c r="CF51" s="871">
        <v>0</v>
      </c>
      <c r="CG51" s="1103">
        <v>0</v>
      </c>
      <c r="CH51" s="1105" t="str">
        <f>IFERROR(CG51/CF51*100,"-")</f>
        <v>-</v>
      </c>
      <c r="CI51" s="1106">
        <f>SUM(BT51,BW51,BZ51,CC51,CF51)</f>
        <v>0</v>
      </c>
      <c r="CJ51" s="1107">
        <f>SUM(BU51,BX51,CA51,CD51,CG51)</f>
        <v>0</v>
      </c>
      <c r="CK51" s="1108" t="str">
        <f>IFERROR(CJ51/CI51*100,"-")</f>
        <v>-</v>
      </c>
    </row>
    <row r="52" spans="1:90" ht="20.25" customHeight="1" thickBot="1">
      <c r="A52" s="1151"/>
      <c r="B52" s="1152" t="s">
        <v>75</v>
      </c>
      <c r="C52" s="1115">
        <f>C51</f>
        <v>0</v>
      </c>
      <c r="D52" s="1116">
        <f>D51</f>
        <v>0</v>
      </c>
      <c r="E52" s="1117">
        <f>E51</f>
        <v>0</v>
      </c>
      <c r="F52" s="1118" t="str">
        <f>IFERROR(E52/C52*100,"-")</f>
        <v>-</v>
      </c>
      <c r="G52" s="1115">
        <f>G51</f>
        <v>237.92</v>
      </c>
      <c r="H52" s="1116">
        <f>H51</f>
        <v>0</v>
      </c>
      <c r="I52" s="1115">
        <f>I51</f>
        <v>0</v>
      </c>
      <c r="J52" s="1047">
        <f>IFERROR(I52/G52*100,"-")</f>
        <v>0</v>
      </c>
      <c r="K52" s="1115">
        <f>K51</f>
        <v>0</v>
      </c>
      <c r="L52" s="1116">
        <f>L51</f>
        <v>0</v>
      </c>
      <c r="M52" s="1115">
        <f>M51</f>
        <v>0</v>
      </c>
      <c r="N52" s="1047" t="str">
        <f>IFERROR(M52/K52*100,"-")</f>
        <v>-</v>
      </c>
      <c r="O52" s="1115">
        <f>O51</f>
        <v>0</v>
      </c>
      <c r="P52" s="1116">
        <f>P51</f>
        <v>0</v>
      </c>
      <c r="Q52" s="1115">
        <f>Q51</f>
        <v>0</v>
      </c>
      <c r="R52" s="1047" t="str">
        <f>IFERROR(Q52/O52*100,"-")</f>
        <v>-</v>
      </c>
      <c r="S52" s="1115">
        <f>S51</f>
        <v>0</v>
      </c>
      <c r="T52" s="1116">
        <f>T51</f>
        <v>0</v>
      </c>
      <c r="U52" s="1115">
        <f>U51</f>
        <v>0</v>
      </c>
      <c r="V52" s="1045" t="str">
        <f>IFERROR(U52/S52*100,"-")</f>
        <v>-</v>
      </c>
      <c r="W52" s="1115">
        <f>W51</f>
        <v>0</v>
      </c>
      <c r="X52" s="1116">
        <f>X51</f>
        <v>0</v>
      </c>
      <c r="Y52" s="1115">
        <f>Y51</f>
        <v>0</v>
      </c>
      <c r="Z52" s="1045" t="str">
        <f>IFERROR(Y52/W52*100,"-")</f>
        <v>-</v>
      </c>
      <c r="AA52" s="1115">
        <f>AA51</f>
        <v>0</v>
      </c>
      <c r="AB52" s="1116">
        <f>AB51</f>
        <v>0</v>
      </c>
      <c r="AC52" s="1115">
        <f>AC51</f>
        <v>0</v>
      </c>
      <c r="AD52" s="1045" t="str">
        <f>IFERROR(AC52/AA52*100,"-")</f>
        <v>-</v>
      </c>
      <c r="AE52" s="1120">
        <f>AE51</f>
        <v>0</v>
      </c>
      <c r="AF52" s="1121">
        <f>AF51</f>
        <v>0</v>
      </c>
      <c r="AG52" s="1115">
        <f>AG51</f>
        <v>0</v>
      </c>
      <c r="AH52" s="1076" t="str">
        <f>IFERROR(AG52/AE52*100,"-")</f>
        <v>-</v>
      </c>
      <c r="AI52" s="900">
        <f t="shared" si="26"/>
        <v>237.92</v>
      </c>
      <c r="AJ52" s="903">
        <f t="shared" si="27"/>
        <v>0</v>
      </c>
      <c r="AK52" s="900">
        <f t="shared" si="28"/>
        <v>0</v>
      </c>
      <c r="AL52" s="904">
        <f t="shared" si="29"/>
        <v>0</v>
      </c>
      <c r="AM52" s="1123">
        <f>AM51</f>
        <v>0</v>
      </c>
      <c r="AN52" s="1124">
        <f>AN51</f>
        <v>0</v>
      </c>
      <c r="AO52" s="1115">
        <f>AO51</f>
        <v>0</v>
      </c>
      <c r="AP52" s="1078" t="str">
        <f t="shared" si="67"/>
        <v>-</v>
      </c>
      <c r="AQ52" s="1115">
        <f>AQ51</f>
        <v>0.48</v>
      </c>
      <c r="AR52" s="1116">
        <f>AR51</f>
        <v>0</v>
      </c>
      <c r="AS52" s="1115">
        <f>AS51</f>
        <v>0</v>
      </c>
      <c r="AT52" s="1079">
        <f>IFERROR(AS52/AQ52*100,"-")</f>
        <v>0</v>
      </c>
      <c r="AU52" s="1011">
        <f>AU51</f>
        <v>4.45</v>
      </c>
      <c r="AV52" s="1025">
        <f>AV51</f>
        <v>0</v>
      </c>
      <c r="AW52" s="1115">
        <f>AW51</f>
        <v>0</v>
      </c>
      <c r="AX52" s="1047">
        <f>IFERROR(AW52/AU52*100,"-")</f>
        <v>0</v>
      </c>
      <c r="AY52" s="1115">
        <f>AY51</f>
        <v>13.56</v>
      </c>
      <c r="AZ52" s="1025">
        <f>AZ51</f>
        <v>0</v>
      </c>
      <c r="BA52" s="1115">
        <f>BA51</f>
        <v>0</v>
      </c>
      <c r="BB52" s="1047">
        <f>IFERROR(BA52/AY52*100,"-")</f>
        <v>0</v>
      </c>
      <c r="BC52" s="1115">
        <f>BC51</f>
        <v>7.04</v>
      </c>
      <c r="BD52" s="1116"/>
      <c r="BE52" s="1115"/>
      <c r="BF52" s="1127">
        <f>IFERROR(BE52/BC52*100,"-")</f>
        <v>0</v>
      </c>
      <c r="BG52" s="895">
        <f t="shared" si="30"/>
        <v>25.53</v>
      </c>
      <c r="BH52" s="911">
        <f t="shared" si="31"/>
        <v>0</v>
      </c>
      <c r="BI52" s="895">
        <f t="shared" si="32"/>
        <v>0</v>
      </c>
      <c r="BJ52" s="899">
        <f t="shared" si="33"/>
        <v>0</v>
      </c>
      <c r="BK52" s="899">
        <f t="shared" si="34"/>
        <v>263.45</v>
      </c>
      <c r="BL52" s="912">
        <f t="shared" si="35"/>
        <v>0</v>
      </c>
      <c r="BM52" s="899">
        <f t="shared" si="36"/>
        <v>0</v>
      </c>
      <c r="BN52" s="894">
        <f t="shared" si="37"/>
        <v>0</v>
      </c>
      <c r="BO52" s="913"/>
      <c r="BP52" s="1182">
        <f>'Deposits &amp; Advances'!T60-'Gross NPAs'!BM52</f>
        <v>0</v>
      </c>
      <c r="BQ52" s="913"/>
      <c r="BR52" s="1153"/>
      <c r="BS52" s="1154" t="s">
        <v>75</v>
      </c>
      <c r="BT52" s="1155">
        <f>BT51</f>
        <v>0</v>
      </c>
      <c r="BU52" s="1156">
        <f>BU51</f>
        <v>0</v>
      </c>
      <c r="BV52" s="1147" t="str">
        <f>IFERROR(BU52/BT52*100,"-")</f>
        <v>-</v>
      </c>
      <c r="BW52" s="1156">
        <f>BW51</f>
        <v>0</v>
      </c>
      <c r="BX52" s="1155">
        <f>BX51</f>
        <v>0</v>
      </c>
      <c r="BY52" s="913" t="str">
        <f>IFERROR(BX52/BW52*100,"-")</f>
        <v>-</v>
      </c>
      <c r="BZ52" s="1155">
        <f>BZ51</f>
        <v>0</v>
      </c>
      <c r="CA52" s="1156">
        <f>CA51</f>
        <v>0</v>
      </c>
      <c r="CB52" s="1148" t="str">
        <f>IFERROR(CA52/BZ52*100,"-")</f>
        <v>-</v>
      </c>
      <c r="CC52" s="1156">
        <f>CC51</f>
        <v>0</v>
      </c>
      <c r="CD52" s="1155">
        <f>CD51</f>
        <v>0</v>
      </c>
      <c r="CE52" s="913" t="str">
        <f>IFERROR(CD52/CC52*100,"-")</f>
        <v>-</v>
      </c>
      <c r="CF52" s="1155">
        <f>CF51</f>
        <v>0</v>
      </c>
      <c r="CG52" s="1156">
        <f>CG51</f>
        <v>0</v>
      </c>
      <c r="CH52" s="1148" t="str">
        <f>IFERROR(CG52/CF52*100,"-")</f>
        <v>-</v>
      </c>
      <c r="CI52" s="1156">
        <f>CI51</f>
        <v>0</v>
      </c>
      <c r="CJ52" s="1155">
        <f>CJ51</f>
        <v>0</v>
      </c>
      <c r="CK52" s="1149" t="str">
        <f>IFERROR(CJ52/CI52*100,"-")</f>
        <v>-</v>
      </c>
    </row>
    <row r="53" spans="1:90" ht="22.5" customHeight="1" thickBot="1">
      <c r="A53" s="1629" t="s">
        <v>76</v>
      </c>
      <c r="B53" s="1630"/>
      <c r="C53" s="1011">
        <f ca="1">SUM(C19,C32,C36,C49,C52)</f>
        <v>8743.0690999999988</v>
      </c>
      <c r="D53" s="1025">
        <f ca="1">SUM(D19,D32,D36,D49,D52)</f>
        <v>24612</v>
      </c>
      <c r="E53" s="1135">
        <f ca="1">SUM(E19,E32,E36,E49,E52)</f>
        <v>807.68169999999998</v>
      </c>
      <c r="F53" s="1024">
        <f ca="1">IFERROR(E53/C53*100,"-")</f>
        <v>9.2379654188024212</v>
      </c>
      <c r="G53" s="1011">
        <f ca="1">SUM(G19,G32,G36,G49,G52)</f>
        <v>16115.6414</v>
      </c>
      <c r="H53" s="1025">
        <f ca="1">SUM(H19,H32,H36,H49,H52)</f>
        <v>49131</v>
      </c>
      <c r="I53" s="1011">
        <f ca="1">SUM(I19,I32,I36,I49,I52)</f>
        <v>1753.0664000000002</v>
      </c>
      <c r="J53" s="1026">
        <f ca="1">IFERROR(I53/G53*100,"-")</f>
        <v>10.878042992443355</v>
      </c>
      <c r="K53" s="1011">
        <f ca="1">SUM(K19,K32,K36,K49,K52)</f>
        <v>64.39</v>
      </c>
      <c r="L53" s="1025">
        <f ca="1">SUM(L19,L32,L36,L49,L52)</f>
        <v>27</v>
      </c>
      <c r="M53" s="1011">
        <f ca="1">SUM(M19,M32,M36,M49,M52)</f>
        <v>26.51</v>
      </c>
      <c r="N53" s="1026">
        <f ca="1">IFERROR(M53/K53*100,"-")</f>
        <v>41.170989284050322</v>
      </c>
      <c r="O53" s="1011">
        <f ca="1">SUM(O19,O32,O36,O49,O52)</f>
        <v>383.6386</v>
      </c>
      <c r="P53" s="1025">
        <f ca="1">SUM(P19,P32,P36,P49,P52)</f>
        <v>525</v>
      </c>
      <c r="Q53" s="1011">
        <f ca="1">SUM(Q19,Q32,Q36,Q49,Q52)</f>
        <v>13.670000000000003</v>
      </c>
      <c r="R53" s="1026">
        <f ca="1">IFERROR(Q53/O53*100,"-")</f>
        <v>3.5632493706316319</v>
      </c>
      <c r="S53" s="1011">
        <f ca="1">SUM(S19,S32,S36,S49,S52)</f>
        <v>4401.0458999999992</v>
      </c>
      <c r="T53" s="1025">
        <f ca="1">SUM(T19,T32,T36,T49,T52)</f>
        <v>1079</v>
      </c>
      <c r="U53" s="1011">
        <f ca="1">SUM(U19,U32,U36,U49,U52)</f>
        <v>52.896299999999997</v>
      </c>
      <c r="V53" s="1024">
        <f ca="1">IFERROR(U53/S53*100,"-")</f>
        <v>1.2019029385719426</v>
      </c>
      <c r="W53" s="1011">
        <f ca="1">SUM(W19,W32,W36,W49,W52)</f>
        <v>10.790199999999999</v>
      </c>
      <c r="X53" s="1025">
        <f ca="1">SUM(X19,X32,X36,X49,X52)</f>
        <v>8</v>
      </c>
      <c r="Y53" s="1011">
        <f ca="1">SUM(Y19,Y32,Y36,Y49,Y52)</f>
        <v>0.37000000000000005</v>
      </c>
      <c r="Z53" s="1024">
        <f ca="1">IFERROR(Y53/W53*100,"-")</f>
        <v>3.4290374599173337</v>
      </c>
      <c r="AA53" s="1011">
        <f ca="1">SUM(AA19,AA32,AA36,AA49,AA52)</f>
        <v>32.871299999999998</v>
      </c>
      <c r="AB53" s="1025">
        <f ca="1">SUM(AB19,AB32,AB36,AB49,AB52)</f>
        <v>340</v>
      </c>
      <c r="AC53" s="1011">
        <f ca="1">SUM(AC19,AC32,AC36,AC49,AC52)</f>
        <v>0.73</v>
      </c>
      <c r="AD53" s="1024">
        <f ca="1">IFERROR(AC53/AA53*100,"-")</f>
        <v>2.2207822629467042</v>
      </c>
      <c r="AE53" s="1029">
        <f ca="1">SUM(AE19,AE32,AE36,AE49,AE52)</f>
        <v>752.44400000000007</v>
      </c>
      <c r="AF53" s="1030">
        <f ca="1">SUM(AF19,AF32,AF36,AF49,AF52)</f>
        <v>1239</v>
      </c>
      <c r="AG53" s="1011">
        <f ca="1">SUM(AG19,AG32,AG36,AG49,AG52)</f>
        <v>74.87</v>
      </c>
      <c r="AH53" s="1027">
        <f ca="1">IFERROR(AG53/AE53*100,"-")</f>
        <v>9.9502421442658839</v>
      </c>
      <c r="AI53" s="900">
        <f t="shared" ca="1" si="26"/>
        <v>30503.890499999994</v>
      </c>
      <c r="AJ53" s="903">
        <f t="shared" ca="1" si="27"/>
        <v>76961</v>
      </c>
      <c r="AK53" s="900">
        <f t="shared" ca="1" si="28"/>
        <v>2729.7944000000002</v>
      </c>
      <c r="AL53" s="904">
        <f t="shared" ca="1" si="29"/>
        <v>8.9490040622851073</v>
      </c>
      <c r="AM53" s="1032">
        <f ca="1">SUM(AM19,AM32,AM36,AM49,AM52)</f>
        <v>215.92</v>
      </c>
      <c r="AN53" s="1033">
        <f ca="1">SUM(AN19,AN32,AN36,AN49,AN52)</f>
        <v>151</v>
      </c>
      <c r="AO53" s="1011">
        <f ca="1">SUM(AO19,AO32,AO36,AO49,AO52)</f>
        <v>0.3</v>
      </c>
      <c r="AP53" s="1034">
        <f t="shared" ca="1" si="67"/>
        <v>0.13894034827713969</v>
      </c>
      <c r="AQ53" s="1011">
        <f ca="1">SUM(AQ19,AQ32,AQ36,AQ49,AQ52)</f>
        <v>113.11000000000001</v>
      </c>
      <c r="AR53" s="1025">
        <f ca="1">SUM(AR19,AR32,AR36,AR49,AR52)</f>
        <v>19</v>
      </c>
      <c r="AS53" s="1011">
        <f ca="1">SUM(AS19,AS32,AS36,AS49,AS52)</f>
        <v>2.06</v>
      </c>
      <c r="AT53" s="1027">
        <f ca="1">IFERROR(AS53/AQ53*100,"-")</f>
        <v>1.8212359649898326</v>
      </c>
      <c r="AU53" s="1011">
        <f ca="1">SUM(AU19,AU32,AU36,AU49,AU52)</f>
        <v>2614.5299999999997</v>
      </c>
      <c r="AV53" s="1025">
        <f ca="1">SUM(AV19,AV32,AV36,AV49,AV52)</f>
        <v>216</v>
      </c>
      <c r="AW53" s="1011">
        <f ca="1">SUM(AW19,AW32,AW36,AW49,AW52)</f>
        <v>28.14</v>
      </c>
      <c r="AX53" s="1026">
        <f ca="1">IFERROR(AW53/AU53*100,"-")</f>
        <v>1.0762928709940218</v>
      </c>
      <c r="AY53" s="1011">
        <f ca="1">SUM(AY19,AY32,AY36,AY49,AY52)</f>
        <v>19152.978500000001</v>
      </c>
      <c r="AZ53" s="1025">
        <f ca="1">SUM(AZ19,AZ32,AZ36,AZ49,AZ52)</f>
        <v>10783</v>
      </c>
      <c r="BA53" s="1011">
        <f ca="1">SUM(BA19,BA32,BA36,BA49,BA52)</f>
        <v>202.32999999999998</v>
      </c>
      <c r="BB53" s="1026">
        <f ca="1">IFERROR(BA53/AY53*100,"-")</f>
        <v>1.0563892190449646</v>
      </c>
      <c r="BC53" s="1011">
        <f ca="1">SUM(BC19,BC32,BC36,BC49,BC52)</f>
        <v>13317.434600000004</v>
      </c>
      <c r="BD53" s="1025">
        <f ca="1">SUM(BD19,BD32,BD36,BD49,BD52)</f>
        <v>6555</v>
      </c>
      <c r="BE53" s="1011">
        <f ca="1">SUM(BE19,BE32,BE36,BE49,BE52)</f>
        <v>1487.0718900000002</v>
      </c>
      <c r="BF53" s="1037">
        <f ca="1">IFERROR(BE53/BC53*100,"-")</f>
        <v>11.166353991331031</v>
      </c>
      <c r="BG53" s="895">
        <f t="shared" ca="1" si="30"/>
        <v>35413.973100000003</v>
      </c>
      <c r="BH53" s="911">
        <f t="shared" ca="1" si="31"/>
        <v>17724</v>
      </c>
      <c r="BI53" s="895">
        <f t="shared" ca="1" si="32"/>
        <v>1719.9018900000001</v>
      </c>
      <c r="BJ53" s="899">
        <f t="shared" ca="1" si="33"/>
        <v>4.8565629310877858</v>
      </c>
      <c r="BK53" s="899">
        <f t="shared" ca="1" si="34"/>
        <v>65917.863599999997</v>
      </c>
      <c r="BL53" s="912">
        <f t="shared" ca="1" si="35"/>
        <v>94685</v>
      </c>
      <c r="BM53" s="899">
        <f t="shared" ca="1" si="36"/>
        <v>4449.6962899999999</v>
      </c>
      <c r="BN53" s="894">
        <f t="shared" ca="1" si="37"/>
        <v>6.7503648434382821</v>
      </c>
      <c r="BO53" s="913"/>
      <c r="BP53" s="1182">
        <f ca="1">'Deposits &amp; Advances'!T61-'Gross NPAs'!BM53</f>
        <v>8.1099999997604755E-3</v>
      </c>
      <c r="BQ53" s="913"/>
      <c r="BR53" s="1635" t="s">
        <v>76</v>
      </c>
      <c r="BS53" s="1636"/>
      <c r="BT53" s="1157">
        <f ca="1">BT52+BT49+BT37</f>
        <v>76.539999999999992</v>
      </c>
      <c r="BU53" s="1157">
        <f ca="1">BU52+BU49+BU37</f>
        <v>0.06</v>
      </c>
      <c r="BV53" s="1016">
        <f ca="1">IFERROR(BU53/BT53*100,"-")</f>
        <v>7.8390384112882155E-2</v>
      </c>
      <c r="BW53" s="1157">
        <f ca="1">BW52+BW49+BW37</f>
        <v>221.98999999999995</v>
      </c>
      <c r="BX53" s="1157">
        <f ca="1">BX52+BX49+BX37</f>
        <v>12.439999999999998</v>
      </c>
      <c r="BY53" s="1017">
        <f ca="1">IFERROR(BX53/BW53*100,"-")</f>
        <v>5.6038560295508804</v>
      </c>
      <c r="BZ53" s="1157">
        <f ca="1">BZ52+BZ49+BZ37</f>
        <v>81.12</v>
      </c>
      <c r="CA53" s="1157">
        <f ca="1">CA52+CA49+CA37</f>
        <v>5.8999999999999995</v>
      </c>
      <c r="CB53" s="1018">
        <f ca="1">IFERROR(CA53/BZ53*100,"-")</f>
        <v>7.2731755424063103</v>
      </c>
      <c r="CC53" s="1157">
        <f ca="1">CC52+CC49+CC37</f>
        <v>10.719999999999999</v>
      </c>
      <c r="CD53" s="1157">
        <f ca="1">CD52+CD49+CD37</f>
        <v>2.1</v>
      </c>
      <c r="CE53" s="1017">
        <f ca="1">IFERROR(CD53/CC53*100,"-")</f>
        <v>19.589552238805975</v>
      </c>
      <c r="CF53" s="1157">
        <f ca="1">CF52+CF49+CF37</f>
        <v>93.809999999999988</v>
      </c>
      <c r="CG53" s="1157">
        <f ca="1">CG52+CG49+CG37</f>
        <v>3.84</v>
      </c>
      <c r="CH53" s="1018">
        <f ca="1">IFERROR(CG53/CF53*100,"-")</f>
        <v>4.093380236648545</v>
      </c>
      <c r="CI53" s="1157">
        <f ca="1">CI52+CI49+CI37</f>
        <v>484.18</v>
      </c>
      <c r="CJ53" s="1157">
        <f ca="1">CJ52+CJ49+CJ37</f>
        <v>24.339999999999996</v>
      </c>
      <c r="CK53" s="1019">
        <f ca="1">IFERROR(CJ53/CI53*100,"-")</f>
        <v>5.0270560535338094</v>
      </c>
      <c r="CL53" s="870">
        <f ca="1">CJ53/CI53*100</f>
        <v>5.0270560535338094</v>
      </c>
    </row>
    <row r="54" spans="1:90" ht="20.25" thickBot="1">
      <c r="A54" s="1158"/>
      <c r="B54" s="1159"/>
      <c r="C54" s="888"/>
      <c r="D54" s="1160"/>
      <c r="E54" s="1161"/>
      <c r="F54" s="879"/>
      <c r="G54" s="888"/>
      <c r="H54" s="1160"/>
      <c r="I54" s="888"/>
      <c r="J54" s="879"/>
      <c r="K54" s="879"/>
      <c r="L54" s="1162"/>
      <c r="M54" s="879"/>
      <c r="N54" s="879"/>
      <c r="O54" s="888"/>
      <c r="P54" s="1160"/>
      <c r="Q54" s="888"/>
      <c r="R54" s="879"/>
      <c r="S54" s="888"/>
      <c r="T54" s="1160"/>
      <c r="U54" s="888"/>
      <c r="V54" s="879"/>
      <c r="W54" s="879"/>
      <c r="X54" s="1162"/>
      <c r="Y54" s="879"/>
      <c r="Z54" s="879"/>
      <c r="AA54" s="879"/>
      <c r="AB54" s="1162"/>
      <c r="AC54" s="879"/>
      <c r="AD54" s="879"/>
      <c r="AE54" s="888"/>
      <c r="AF54" s="1160"/>
      <c r="AG54" s="888"/>
      <c r="AH54" s="879"/>
      <c r="AI54" s="888"/>
      <c r="AJ54" s="1160"/>
      <c r="AK54" s="888"/>
      <c r="AL54" s="879"/>
      <c r="BT54" s="933">
        <f ca="1">BT49+BT37</f>
        <v>76.539999999999992</v>
      </c>
      <c r="BU54" s="933">
        <f t="shared" ref="BU54:CK54" ca="1" si="80">BU49+BU37</f>
        <v>0.06</v>
      </c>
      <c r="BV54" s="1016">
        <f ca="1">IFERROR(BU54/BT54*100,"-")</f>
        <v>7.8390384112882155E-2</v>
      </c>
      <c r="BW54" s="933">
        <f t="shared" ca="1" si="80"/>
        <v>221.98999999999995</v>
      </c>
      <c r="BX54" s="933">
        <f t="shared" ca="1" si="80"/>
        <v>12.439999999999998</v>
      </c>
      <c r="BY54" s="1017">
        <f ca="1">IFERROR(BX54/BW54*100,"-")</f>
        <v>5.6038560295508804</v>
      </c>
      <c r="BZ54" s="933">
        <f t="shared" ca="1" si="80"/>
        <v>81.12</v>
      </c>
      <c r="CA54" s="933">
        <f t="shared" ca="1" si="80"/>
        <v>5.8999999999999995</v>
      </c>
      <c r="CB54" s="933">
        <f t="shared" ca="1" si="80"/>
        <v>33.287158746208291</v>
      </c>
      <c r="CC54" s="933">
        <f t="shared" ca="1" si="80"/>
        <v>10.719999999999999</v>
      </c>
      <c r="CD54" s="933">
        <f t="shared" ca="1" si="80"/>
        <v>2.1</v>
      </c>
      <c r="CE54" s="933">
        <f t="shared" ca="1" si="80"/>
        <v>42.476877139319789</v>
      </c>
      <c r="CF54" s="933">
        <f t="shared" ca="1" si="80"/>
        <v>93.809999999999988</v>
      </c>
      <c r="CG54" s="933">
        <f t="shared" ca="1" si="80"/>
        <v>3.84</v>
      </c>
      <c r="CH54" s="933">
        <f t="shared" ca="1" si="80"/>
        <v>38.985511721320691</v>
      </c>
      <c r="CI54" s="933">
        <f t="shared" ca="1" si="80"/>
        <v>484.18</v>
      </c>
      <c r="CJ54" s="933">
        <f t="shared" ca="1" si="80"/>
        <v>24.339999999999996</v>
      </c>
      <c r="CK54" s="933">
        <f t="shared" ca="1" si="80"/>
        <v>26.245949336569772</v>
      </c>
    </row>
    <row r="55" spans="1:90" ht="16.5">
      <c r="A55" s="872"/>
      <c r="B55" s="873"/>
      <c r="C55" s="1163"/>
      <c r="D55" s="1164"/>
      <c r="E55" s="1163"/>
      <c r="F55" s="880"/>
      <c r="G55" s="1163"/>
      <c r="H55" s="1164"/>
      <c r="I55" s="1163"/>
      <c r="J55" s="880"/>
      <c r="K55" s="880"/>
      <c r="L55" s="1165"/>
      <c r="M55" s="880"/>
      <c r="N55" s="880"/>
      <c r="O55" s="1163"/>
      <c r="P55" s="1164"/>
      <c r="Q55" s="1163"/>
      <c r="R55" s="880"/>
      <c r="S55" s="1163"/>
      <c r="T55" s="1164"/>
      <c r="U55" s="1163"/>
      <c r="V55" s="880"/>
      <c r="W55" s="880"/>
      <c r="X55" s="1165"/>
      <c r="Y55" s="880"/>
      <c r="Z55" s="880"/>
      <c r="AA55" s="880"/>
      <c r="AB55" s="1165"/>
      <c r="AC55" s="880"/>
      <c r="AD55" s="880"/>
      <c r="AE55" s="1163"/>
      <c r="AF55" s="1164"/>
      <c r="AG55" s="1163"/>
      <c r="AH55" s="880"/>
      <c r="AI55" s="1166"/>
      <c r="AJ55" s="1164"/>
      <c r="AK55" s="1166"/>
      <c r="AL55" s="880"/>
    </row>
    <row r="56" spans="1:90" ht="16.5">
      <c r="A56" s="872"/>
      <c r="B56" s="873"/>
      <c r="C56" s="1163"/>
      <c r="D56" s="1164"/>
      <c r="E56" s="1163"/>
      <c r="F56" s="880"/>
      <c r="G56" s="1163"/>
      <c r="H56" s="1164"/>
      <c r="I56" s="1163"/>
      <c r="J56" s="880"/>
      <c r="K56" s="880"/>
      <c r="L56" s="1165"/>
      <c r="M56" s="880"/>
      <c r="N56" s="880"/>
      <c r="O56" s="1163"/>
      <c r="P56" s="1164"/>
      <c r="Q56" s="1163"/>
      <c r="R56" s="880"/>
      <c r="S56" s="1163"/>
      <c r="T56" s="1164"/>
      <c r="U56" s="1163"/>
      <c r="V56" s="880"/>
      <c r="W56" s="880"/>
      <c r="X56" s="1165"/>
      <c r="Y56" s="880"/>
      <c r="Z56" s="880"/>
      <c r="AA56" s="880"/>
      <c r="AB56" s="1165"/>
      <c r="AC56" s="880"/>
      <c r="AD56" s="880"/>
      <c r="AE56" s="1163"/>
      <c r="AF56" s="1164"/>
      <c r="AG56" s="1163"/>
      <c r="AH56" s="880"/>
      <c r="AI56" s="1166"/>
      <c r="AJ56" s="1164"/>
      <c r="AK56" s="1166"/>
      <c r="AL56" s="880"/>
    </row>
    <row r="57" spans="1:90" ht="16.5">
      <c r="A57" s="872"/>
      <c r="B57" s="873"/>
      <c r="C57" s="1163"/>
      <c r="D57" s="1164"/>
      <c r="E57" s="1163"/>
      <c r="F57" s="880"/>
      <c r="G57" s="1163"/>
      <c r="H57" s="1164"/>
      <c r="I57" s="1163"/>
      <c r="J57" s="880"/>
      <c r="K57" s="880"/>
      <c r="L57" s="1165"/>
      <c r="M57" s="880"/>
      <c r="N57" s="880"/>
      <c r="O57" s="1163"/>
      <c r="P57" s="1164"/>
      <c r="Q57" s="1163"/>
      <c r="R57" s="880"/>
      <c r="S57" s="1163"/>
      <c r="T57" s="1164"/>
      <c r="U57" s="1163"/>
      <c r="V57" s="880"/>
      <c r="W57" s="880"/>
      <c r="X57" s="1165"/>
      <c r="Y57" s="880"/>
      <c r="Z57" s="880"/>
      <c r="AA57" s="880"/>
      <c r="AB57" s="1165"/>
      <c r="AC57" s="880"/>
      <c r="AD57" s="880"/>
      <c r="AE57" s="1163"/>
      <c r="AF57" s="1164"/>
      <c r="AG57" s="1163"/>
      <c r="AH57" s="880"/>
      <c r="AI57" s="1166"/>
      <c r="AJ57" s="1164"/>
      <c r="AK57" s="1166"/>
      <c r="AL57" s="880"/>
    </row>
    <row r="58" spans="1:90" ht="16.5">
      <c r="A58" s="872"/>
      <c r="B58" s="873"/>
      <c r="C58" s="1163"/>
      <c r="D58" s="1164"/>
      <c r="E58" s="1163"/>
      <c r="F58" s="880"/>
      <c r="G58" s="1163"/>
      <c r="H58" s="1164"/>
      <c r="I58" s="1163"/>
      <c r="J58" s="880"/>
      <c r="K58" s="880"/>
      <c r="L58" s="1165"/>
      <c r="M58" s="880"/>
      <c r="N58" s="880"/>
      <c r="O58" s="1163"/>
      <c r="P58" s="1164"/>
      <c r="Q58" s="1163"/>
      <c r="R58" s="880"/>
      <c r="S58" s="1163"/>
      <c r="T58" s="1164"/>
      <c r="U58" s="1163"/>
      <c r="V58" s="880"/>
      <c r="W58" s="880"/>
      <c r="X58" s="1165"/>
      <c r="Y58" s="880"/>
      <c r="Z58" s="880"/>
      <c r="AA58" s="880"/>
      <c r="AB58" s="1165"/>
      <c r="AC58" s="880"/>
      <c r="AD58" s="880"/>
      <c r="AE58" s="1163"/>
      <c r="AF58" s="1164"/>
      <c r="AG58" s="1163"/>
      <c r="AH58" s="880"/>
      <c r="AI58" s="1166"/>
      <c r="AJ58" s="1164"/>
      <c r="AK58" s="1166"/>
      <c r="AL58" s="880"/>
    </row>
    <row r="59" spans="1:90" ht="16.5">
      <c r="A59" s="872"/>
      <c r="B59" s="873"/>
      <c r="C59" s="1163"/>
      <c r="D59" s="1164"/>
      <c r="E59" s="1163"/>
      <c r="F59" s="880"/>
      <c r="G59" s="1163"/>
      <c r="H59" s="1164"/>
      <c r="I59" s="1163"/>
      <c r="J59" s="880"/>
      <c r="K59" s="880"/>
      <c r="L59" s="1165"/>
      <c r="M59" s="880"/>
      <c r="N59" s="880"/>
      <c r="O59" s="1163"/>
      <c r="P59" s="1164"/>
      <c r="Q59" s="1163"/>
      <c r="R59" s="880"/>
      <c r="S59" s="1163"/>
      <c r="T59" s="1164"/>
      <c r="U59" s="1163"/>
      <c r="V59" s="880"/>
      <c r="W59" s="880"/>
      <c r="X59" s="1165"/>
      <c r="Y59" s="880"/>
      <c r="Z59" s="880"/>
      <c r="AA59" s="880"/>
      <c r="AB59" s="1165"/>
      <c r="AC59" s="880"/>
      <c r="AD59" s="880"/>
      <c r="AE59" s="1163"/>
      <c r="AF59" s="1164"/>
      <c r="AG59" s="1163"/>
      <c r="AH59" s="880"/>
      <c r="AI59" s="1166"/>
      <c r="AJ59" s="1164"/>
      <c r="AK59" s="1166"/>
      <c r="AL59" s="880"/>
    </row>
    <row r="60" spans="1:90" ht="16.5">
      <c r="A60" s="872"/>
      <c r="B60" s="873"/>
      <c r="C60" s="1163"/>
      <c r="D60" s="1164"/>
      <c r="E60" s="1163"/>
      <c r="F60" s="880"/>
      <c r="G60" s="1163"/>
      <c r="H60" s="1164"/>
      <c r="I60" s="1163"/>
      <c r="J60" s="880"/>
      <c r="K60" s="880"/>
      <c r="L60" s="1165"/>
      <c r="M60" s="880"/>
      <c r="N60" s="880"/>
      <c r="O60" s="1163"/>
      <c r="P60" s="1164"/>
      <c r="Q60" s="1163"/>
      <c r="R60" s="880"/>
      <c r="S60" s="1163"/>
      <c r="T60" s="1164"/>
      <c r="U60" s="1163"/>
      <c r="V60" s="880"/>
      <c r="W60" s="880"/>
      <c r="X60" s="1165"/>
      <c r="Y60" s="880"/>
      <c r="Z60" s="880"/>
      <c r="AA60" s="880"/>
      <c r="AB60" s="1165"/>
      <c r="AC60" s="880"/>
      <c r="AD60" s="880"/>
      <c r="AE60" s="1163"/>
      <c r="AF60" s="1164"/>
      <c r="AG60" s="1163"/>
      <c r="AH60" s="880"/>
      <c r="AI60" s="1166"/>
      <c r="AJ60" s="1164"/>
      <c r="AK60" s="1166"/>
      <c r="AL60" s="880"/>
    </row>
    <row r="61" spans="1:90" ht="16.5">
      <c r="A61" s="872"/>
      <c r="B61" s="873"/>
      <c r="C61" s="1163"/>
      <c r="D61" s="1164"/>
      <c r="E61" s="1163"/>
      <c r="F61" s="880"/>
      <c r="G61" s="1163"/>
      <c r="H61" s="1164"/>
      <c r="I61" s="1163"/>
      <c r="J61" s="880"/>
      <c r="K61" s="880"/>
      <c r="L61" s="1165"/>
      <c r="M61" s="880"/>
      <c r="N61" s="880"/>
      <c r="O61" s="1163"/>
      <c r="P61" s="1164"/>
      <c r="Q61" s="1163"/>
      <c r="R61" s="880"/>
      <c r="S61" s="1163"/>
      <c r="T61" s="1164"/>
      <c r="U61" s="1163"/>
      <c r="V61" s="880"/>
      <c r="W61" s="880"/>
      <c r="X61" s="1165"/>
      <c r="Y61" s="880"/>
      <c r="Z61" s="880"/>
      <c r="AA61" s="880"/>
      <c r="AB61" s="1165"/>
      <c r="AC61" s="880"/>
      <c r="AD61" s="880"/>
      <c r="AE61" s="1163"/>
      <c r="AF61" s="1164"/>
      <c r="AG61" s="1163"/>
      <c r="AH61" s="880"/>
      <c r="AI61" s="1166"/>
      <c r="AJ61" s="1164"/>
      <c r="AK61" s="1166"/>
      <c r="AL61" s="880"/>
    </row>
    <row r="62" spans="1:90" ht="16.5">
      <c r="A62" s="872"/>
      <c r="B62" s="873"/>
      <c r="C62" s="1163"/>
      <c r="D62" s="1164"/>
      <c r="E62" s="1163"/>
      <c r="F62" s="880"/>
      <c r="G62" s="1163"/>
      <c r="H62" s="1164"/>
      <c r="I62" s="1163"/>
      <c r="J62" s="880"/>
      <c r="K62" s="880"/>
      <c r="L62" s="1165"/>
      <c r="M62" s="880"/>
      <c r="N62" s="880"/>
      <c r="O62" s="1163"/>
      <c r="P62" s="1164"/>
      <c r="Q62" s="1163"/>
      <c r="R62" s="880"/>
      <c r="S62" s="1163"/>
      <c r="T62" s="1164"/>
      <c r="U62" s="1163"/>
      <c r="V62" s="880"/>
      <c r="W62" s="880"/>
      <c r="X62" s="1165"/>
      <c r="Y62" s="880"/>
      <c r="Z62" s="880"/>
      <c r="AA62" s="880"/>
      <c r="AB62" s="1165"/>
      <c r="AC62" s="880"/>
      <c r="AD62" s="880"/>
      <c r="AE62" s="1163"/>
      <c r="AF62" s="1164"/>
      <c r="AG62" s="1163"/>
      <c r="AH62" s="880"/>
      <c r="AI62" s="1166"/>
      <c r="AJ62" s="1164"/>
      <c r="AK62" s="1166"/>
      <c r="AL62" s="880"/>
    </row>
    <row r="63" spans="1:90" ht="16.5">
      <c r="A63" s="872"/>
      <c r="B63" s="873"/>
      <c r="C63" s="1163"/>
      <c r="D63" s="1164"/>
      <c r="E63" s="1163"/>
      <c r="F63" s="880"/>
      <c r="G63" s="1163"/>
      <c r="H63" s="1164"/>
      <c r="I63" s="1163"/>
      <c r="J63" s="880"/>
      <c r="K63" s="880"/>
      <c r="L63" s="1165"/>
      <c r="M63" s="880"/>
      <c r="N63" s="880"/>
      <c r="O63" s="1163"/>
      <c r="P63" s="1164"/>
      <c r="Q63" s="1163"/>
      <c r="R63" s="880"/>
      <c r="S63" s="1163"/>
      <c r="T63" s="1164"/>
      <c r="U63" s="1163"/>
      <c r="V63" s="880"/>
      <c r="W63" s="880"/>
      <c r="X63" s="1165"/>
      <c r="Y63" s="880"/>
      <c r="Z63" s="880"/>
      <c r="AA63" s="880"/>
      <c r="AB63" s="1165"/>
      <c r="AC63" s="880"/>
      <c r="AD63" s="880"/>
      <c r="AE63" s="1163"/>
      <c r="AF63" s="1164"/>
      <c r="AG63" s="1163"/>
      <c r="AH63" s="880"/>
      <c r="AI63" s="1166"/>
      <c r="AJ63" s="1164"/>
      <c r="AK63" s="1166"/>
      <c r="AL63" s="880"/>
    </row>
    <row r="64" spans="1:90" ht="16.5">
      <c r="A64" s="872"/>
      <c r="B64" s="876"/>
      <c r="C64" s="1163"/>
      <c r="D64" s="1164"/>
      <c r="E64" s="1163"/>
      <c r="F64" s="880"/>
      <c r="G64" s="1163"/>
      <c r="H64" s="1164"/>
      <c r="I64" s="1163"/>
      <c r="J64" s="880"/>
      <c r="K64" s="880"/>
      <c r="L64" s="1165"/>
      <c r="M64" s="880"/>
      <c r="N64" s="880"/>
      <c r="O64" s="1163"/>
      <c r="P64" s="1164"/>
      <c r="Q64" s="1163"/>
      <c r="R64" s="880"/>
      <c r="S64" s="1163"/>
      <c r="T64" s="1164"/>
      <c r="U64" s="1163"/>
      <c r="V64" s="880"/>
      <c r="W64" s="880"/>
      <c r="X64" s="1165"/>
      <c r="Y64" s="880"/>
      <c r="Z64" s="880"/>
      <c r="AA64" s="880"/>
      <c r="AB64" s="1165"/>
      <c r="AC64" s="880"/>
      <c r="AD64" s="880"/>
      <c r="AE64" s="1163"/>
      <c r="AF64" s="1164"/>
      <c r="AG64" s="1163"/>
      <c r="AH64" s="880"/>
      <c r="AI64" s="1166"/>
      <c r="AJ64" s="1164"/>
      <c r="AK64" s="1166"/>
      <c r="AL64" s="880"/>
    </row>
    <row r="65" spans="1:38" ht="16.5">
      <c r="A65" s="872"/>
      <c r="B65" s="873"/>
      <c r="C65" s="1163"/>
      <c r="D65" s="1164"/>
      <c r="E65" s="1163"/>
      <c r="F65" s="880"/>
      <c r="G65" s="1163"/>
      <c r="H65" s="1164"/>
      <c r="I65" s="1163"/>
      <c r="J65" s="880"/>
      <c r="K65" s="880"/>
      <c r="L65" s="1165"/>
      <c r="M65" s="880"/>
      <c r="N65" s="880"/>
      <c r="O65" s="1163"/>
      <c r="P65" s="1164"/>
      <c r="Q65" s="1163"/>
      <c r="R65" s="880"/>
      <c r="S65" s="1163"/>
      <c r="T65" s="1164"/>
      <c r="U65" s="1163"/>
      <c r="V65" s="880"/>
      <c r="W65" s="880"/>
      <c r="X65" s="1165"/>
      <c r="Y65" s="880"/>
      <c r="Z65" s="880"/>
      <c r="AA65" s="880"/>
      <c r="AB65" s="1165"/>
      <c r="AC65" s="880"/>
      <c r="AD65" s="880"/>
      <c r="AE65" s="1163"/>
      <c r="AF65" s="1164"/>
      <c r="AG65" s="1163"/>
      <c r="AH65" s="880"/>
      <c r="AI65" s="1166"/>
      <c r="AJ65" s="1164"/>
      <c r="AK65" s="1166"/>
      <c r="AL65" s="880"/>
    </row>
    <row r="66" spans="1:38" ht="16.5">
      <c r="A66" s="872"/>
      <c r="B66" s="873"/>
      <c r="C66" s="1163"/>
      <c r="D66" s="1164"/>
      <c r="E66" s="1163"/>
      <c r="F66" s="880"/>
      <c r="G66" s="1163"/>
      <c r="H66" s="1164"/>
      <c r="I66" s="1163"/>
      <c r="J66" s="880"/>
      <c r="K66" s="880"/>
      <c r="L66" s="1165"/>
      <c r="M66" s="880"/>
      <c r="N66" s="880"/>
      <c r="O66" s="1163"/>
      <c r="P66" s="1164"/>
      <c r="Q66" s="1163"/>
      <c r="R66" s="880"/>
      <c r="S66" s="1163"/>
      <c r="T66" s="1164"/>
      <c r="U66" s="1163"/>
      <c r="V66" s="880"/>
      <c r="W66" s="880"/>
      <c r="X66" s="1165"/>
      <c r="Y66" s="880"/>
      <c r="Z66" s="880"/>
      <c r="AA66" s="880"/>
      <c r="AB66" s="1165"/>
      <c r="AC66" s="880"/>
      <c r="AD66" s="880"/>
      <c r="AE66" s="1163"/>
      <c r="AF66" s="1164"/>
      <c r="AG66" s="1163"/>
      <c r="AH66" s="880"/>
      <c r="AI66" s="1166"/>
      <c r="AJ66" s="1164"/>
      <c r="AK66" s="1166"/>
      <c r="AL66" s="880"/>
    </row>
    <row r="67" spans="1:38" ht="16.5">
      <c r="A67" s="872"/>
      <c r="B67" s="873"/>
      <c r="C67" s="1163"/>
      <c r="D67" s="1164"/>
      <c r="E67" s="1163"/>
      <c r="F67" s="880"/>
      <c r="G67" s="1163"/>
      <c r="H67" s="1164"/>
      <c r="I67" s="1163"/>
      <c r="J67" s="880"/>
      <c r="K67" s="880"/>
      <c r="L67" s="1165"/>
      <c r="M67" s="880"/>
      <c r="N67" s="880"/>
      <c r="O67" s="1163"/>
      <c r="P67" s="1164"/>
      <c r="Q67" s="1163"/>
      <c r="R67" s="880"/>
      <c r="S67" s="1163"/>
      <c r="T67" s="1164"/>
      <c r="U67" s="1163"/>
      <c r="V67" s="880"/>
      <c r="W67" s="880"/>
      <c r="X67" s="1165"/>
      <c r="Y67" s="880"/>
      <c r="Z67" s="880"/>
      <c r="AA67" s="880"/>
      <c r="AB67" s="1165"/>
      <c r="AC67" s="880"/>
      <c r="AD67" s="880"/>
      <c r="AE67" s="1163"/>
      <c r="AF67" s="1164"/>
      <c r="AG67" s="1163"/>
      <c r="AH67" s="880"/>
      <c r="AI67" s="1166"/>
      <c r="AJ67" s="1164"/>
      <c r="AK67" s="1166"/>
      <c r="AL67" s="880"/>
    </row>
    <row r="68" spans="1:38" ht="16.5">
      <c r="A68" s="878"/>
      <c r="B68" s="873"/>
      <c r="C68" s="880"/>
      <c r="D68" s="1165"/>
      <c r="E68" s="1168"/>
      <c r="F68" s="880"/>
      <c r="G68" s="880"/>
      <c r="H68" s="1165"/>
      <c r="I68" s="880"/>
      <c r="J68" s="880"/>
      <c r="K68" s="880"/>
      <c r="L68" s="1168"/>
      <c r="M68" s="880"/>
      <c r="N68" s="880"/>
      <c r="O68" s="880"/>
      <c r="P68" s="1165"/>
      <c r="Q68" s="880"/>
      <c r="R68" s="880"/>
      <c r="S68" s="880"/>
      <c r="T68" s="1165"/>
      <c r="U68" s="880"/>
      <c r="V68" s="880"/>
      <c r="W68" s="880"/>
      <c r="X68" s="1165"/>
      <c r="Y68" s="880"/>
      <c r="Z68" s="880"/>
      <c r="AA68" s="880"/>
      <c r="AB68" s="1165"/>
      <c r="AC68" s="880"/>
      <c r="AD68" s="880"/>
      <c r="AE68" s="880"/>
      <c r="AF68" s="1165"/>
      <c r="AG68" s="880"/>
      <c r="AH68" s="880"/>
      <c r="AI68" s="880"/>
      <c r="AJ68" s="1165"/>
      <c r="AK68" s="880"/>
      <c r="AL68" s="880"/>
    </row>
    <row r="69" spans="1:38" ht="15">
      <c r="A69" s="881"/>
      <c r="B69" s="1146"/>
      <c r="C69" s="1146"/>
      <c r="D69" s="1169"/>
      <c r="E69" s="1170"/>
      <c r="F69" s="880"/>
      <c r="G69" s="1146"/>
      <c r="H69" s="1169"/>
      <c r="I69" s="1146"/>
      <c r="J69" s="880"/>
      <c r="K69" s="880"/>
      <c r="L69" s="1165"/>
      <c r="M69" s="880"/>
      <c r="N69" s="880"/>
      <c r="O69" s="1146"/>
      <c r="P69" s="1169"/>
      <c r="Q69" s="1146"/>
      <c r="R69" s="880"/>
      <c r="S69" s="1146"/>
      <c r="T69" s="1169"/>
      <c r="U69" s="1146"/>
      <c r="V69" s="880"/>
      <c r="W69" s="880"/>
      <c r="X69" s="1165"/>
      <c r="Y69" s="880"/>
      <c r="Z69" s="880"/>
      <c r="AA69" s="880"/>
      <c r="AB69" s="1165"/>
      <c r="AC69" s="880"/>
      <c r="AD69" s="880"/>
      <c r="AE69" s="1146"/>
      <c r="AF69" s="1169"/>
      <c r="AG69" s="1146"/>
      <c r="AH69" s="880"/>
      <c r="AI69" s="1146"/>
      <c r="AJ69" s="1169"/>
      <c r="AK69" s="1146"/>
      <c r="AL69" s="880"/>
    </row>
    <row r="70" spans="1:38" ht="16.5">
      <c r="A70" s="872"/>
      <c r="B70" s="873"/>
      <c r="C70" s="1163"/>
      <c r="D70" s="1164"/>
      <c r="E70" s="1163"/>
      <c r="F70" s="880"/>
      <c r="G70" s="1163"/>
      <c r="H70" s="1164"/>
      <c r="I70" s="1163"/>
      <c r="J70" s="880"/>
      <c r="K70" s="880"/>
      <c r="L70" s="1165"/>
      <c r="M70" s="880"/>
      <c r="N70" s="880"/>
      <c r="O70" s="1163"/>
      <c r="P70" s="1164"/>
      <c r="Q70" s="1163"/>
      <c r="R70" s="880"/>
      <c r="S70" s="1163"/>
      <c r="T70" s="1164"/>
      <c r="U70" s="1163"/>
      <c r="V70" s="880"/>
      <c r="W70" s="880"/>
      <c r="X70" s="1165"/>
      <c r="Y70" s="880"/>
      <c r="Z70" s="880"/>
      <c r="AA70" s="880"/>
      <c r="AB70" s="1165"/>
      <c r="AC70" s="880"/>
      <c r="AD70" s="880"/>
      <c r="AE70" s="1163"/>
      <c r="AF70" s="1164"/>
      <c r="AG70" s="1163"/>
      <c r="AH70" s="880"/>
      <c r="AI70" s="1166"/>
      <c r="AJ70" s="1164"/>
      <c r="AK70" s="1166"/>
      <c r="AL70" s="880"/>
    </row>
    <row r="71" spans="1:38" ht="16.5">
      <c r="A71" s="872"/>
      <c r="B71" s="873"/>
      <c r="C71" s="1163"/>
      <c r="D71" s="1164"/>
      <c r="E71" s="1163"/>
      <c r="F71" s="880"/>
      <c r="G71" s="1163"/>
      <c r="H71" s="1164"/>
      <c r="I71" s="1163"/>
      <c r="J71" s="880"/>
      <c r="K71" s="880"/>
      <c r="L71" s="1165"/>
      <c r="M71" s="880"/>
      <c r="N71" s="880"/>
      <c r="O71" s="1163"/>
      <c r="P71" s="1164"/>
      <c r="Q71" s="1163"/>
      <c r="R71" s="880"/>
      <c r="S71" s="1163"/>
      <c r="T71" s="1164"/>
      <c r="U71" s="1163"/>
      <c r="V71" s="880"/>
      <c r="W71" s="880"/>
      <c r="X71" s="1165"/>
      <c r="Y71" s="880"/>
      <c r="Z71" s="880"/>
      <c r="AA71" s="880"/>
      <c r="AB71" s="1165"/>
      <c r="AC71" s="880"/>
      <c r="AD71" s="880"/>
      <c r="AE71" s="1163"/>
      <c r="AF71" s="1164"/>
      <c r="AG71" s="1163"/>
      <c r="AH71" s="880"/>
      <c r="AI71" s="1166"/>
      <c r="AJ71" s="1164"/>
      <c r="AK71" s="1166"/>
      <c r="AL71" s="880"/>
    </row>
    <row r="72" spans="1:38" ht="16.5">
      <c r="A72" s="872"/>
      <c r="B72" s="873"/>
      <c r="C72" s="1163"/>
      <c r="D72" s="1164"/>
      <c r="E72" s="1163"/>
      <c r="F72" s="880"/>
      <c r="G72" s="1163"/>
      <c r="H72" s="1164"/>
      <c r="I72" s="1163"/>
      <c r="J72" s="880"/>
      <c r="K72" s="880"/>
      <c r="L72" s="1165"/>
      <c r="M72" s="880"/>
      <c r="N72" s="880"/>
      <c r="O72" s="1163"/>
      <c r="P72" s="1164"/>
      <c r="Q72" s="1163"/>
      <c r="R72" s="880"/>
      <c r="S72" s="1163"/>
      <c r="T72" s="1164"/>
      <c r="U72" s="1163"/>
      <c r="V72" s="880"/>
      <c r="W72" s="880"/>
      <c r="X72" s="1165"/>
      <c r="Y72" s="880"/>
      <c r="Z72" s="880"/>
      <c r="AA72" s="880"/>
      <c r="AB72" s="1165"/>
      <c r="AC72" s="880"/>
      <c r="AD72" s="880"/>
      <c r="AE72" s="1163"/>
      <c r="AF72" s="1164"/>
      <c r="AG72" s="1163"/>
      <c r="AH72" s="880"/>
      <c r="AI72" s="1166"/>
      <c r="AJ72" s="1164"/>
      <c r="AK72" s="1166"/>
      <c r="AL72" s="880"/>
    </row>
    <row r="73" spans="1:38" ht="16.5">
      <c r="A73" s="872"/>
      <c r="B73" s="873"/>
      <c r="C73" s="1163"/>
      <c r="D73" s="1164"/>
      <c r="E73" s="1163"/>
      <c r="F73" s="880"/>
      <c r="G73" s="1163"/>
      <c r="H73" s="1164"/>
      <c r="I73" s="1163"/>
      <c r="J73" s="880"/>
      <c r="K73" s="880"/>
      <c r="L73" s="1165"/>
      <c r="M73" s="880"/>
      <c r="N73" s="880"/>
      <c r="O73" s="1163"/>
      <c r="P73" s="1164"/>
      <c r="Q73" s="1163"/>
      <c r="R73" s="880"/>
      <c r="S73" s="1163"/>
      <c r="T73" s="1164"/>
      <c r="U73" s="1163"/>
      <c r="V73" s="880"/>
      <c r="W73" s="880"/>
      <c r="X73" s="1165"/>
      <c r="Y73" s="880"/>
      <c r="Z73" s="880"/>
      <c r="AA73" s="880"/>
      <c r="AB73" s="1165"/>
      <c r="AC73" s="880"/>
      <c r="AD73" s="880"/>
      <c r="AE73" s="1163"/>
      <c r="AF73" s="1164"/>
      <c r="AG73" s="1163"/>
      <c r="AH73" s="880"/>
      <c r="AI73" s="1166"/>
      <c r="AJ73" s="1164"/>
      <c r="AK73" s="1166"/>
      <c r="AL73" s="880"/>
    </row>
    <row r="74" spans="1:38" ht="16.5">
      <c r="A74" s="872"/>
      <c r="B74" s="873"/>
      <c r="C74" s="1163"/>
      <c r="D74" s="1164"/>
      <c r="E74" s="1163"/>
      <c r="F74" s="880"/>
      <c r="G74" s="1163"/>
      <c r="H74" s="1164"/>
      <c r="I74" s="1163"/>
      <c r="J74" s="880"/>
      <c r="K74" s="880"/>
      <c r="L74" s="1165"/>
      <c r="M74" s="880"/>
      <c r="N74" s="880"/>
      <c r="O74" s="1163"/>
      <c r="P74" s="1164"/>
      <c r="Q74" s="1163"/>
      <c r="R74" s="880"/>
      <c r="S74" s="1163"/>
      <c r="T74" s="1164"/>
      <c r="U74" s="1163"/>
      <c r="V74" s="880"/>
      <c r="W74" s="880"/>
      <c r="X74" s="1165"/>
      <c r="Y74" s="880"/>
      <c r="Z74" s="880"/>
      <c r="AA74" s="880"/>
      <c r="AB74" s="1165"/>
      <c r="AC74" s="880"/>
      <c r="AD74" s="880"/>
      <c r="AE74" s="1163"/>
      <c r="AF74" s="1164"/>
      <c r="AG74" s="1163"/>
      <c r="AH74" s="880"/>
      <c r="AI74" s="1166"/>
      <c r="AJ74" s="1164"/>
      <c r="AK74" s="1166"/>
      <c r="AL74" s="880"/>
    </row>
    <row r="75" spans="1:38" ht="16.5">
      <c r="A75" s="872"/>
      <c r="B75" s="873"/>
      <c r="C75" s="1163"/>
      <c r="D75" s="1164"/>
      <c r="E75" s="1163"/>
      <c r="F75" s="880"/>
      <c r="G75" s="1163"/>
      <c r="H75" s="1164"/>
      <c r="I75" s="1163"/>
      <c r="J75" s="880"/>
      <c r="K75" s="880"/>
      <c r="L75" s="1165"/>
      <c r="M75" s="880"/>
      <c r="N75" s="880"/>
      <c r="O75" s="1163"/>
      <c r="P75" s="1164"/>
      <c r="Q75" s="1163"/>
      <c r="R75" s="880"/>
      <c r="S75" s="1163"/>
      <c r="T75" s="1164"/>
      <c r="U75" s="1163"/>
      <c r="V75" s="880"/>
      <c r="W75" s="880"/>
      <c r="X75" s="1165"/>
      <c r="Y75" s="880"/>
      <c r="Z75" s="880"/>
      <c r="AA75" s="880"/>
      <c r="AB75" s="1165"/>
      <c r="AC75" s="880"/>
      <c r="AD75" s="880"/>
      <c r="AE75" s="1163"/>
      <c r="AF75" s="1164"/>
      <c r="AG75" s="1163"/>
      <c r="AH75" s="880"/>
      <c r="AI75" s="1166"/>
      <c r="AJ75" s="1164"/>
      <c r="AK75" s="1166"/>
      <c r="AL75" s="880"/>
    </row>
    <row r="76" spans="1:38" ht="16.5">
      <c r="A76" s="872"/>
      <c r="B76" s="873"/>
      <c r="C76" s="1163"/>
      <c r="D76" s="1164"/>
      <c r="E76" s="1163"/>
      <c r="F76" s="880"/>
      <c r="G76" s="1163"/>
      <c r="H76" s="1164"/>
      <c r="I76" s="1163"/>
      <c r="J76" s="880"/>
      <c r="K76" s="880"/>
      <c r="L76" s="1165"/>
      <c r="M76" s="880"/>
      <c r="N76" s="880"/>
      <c r="O76" s="1163"/>
      <c r="P76" s="1164"/>
      <c r="Q76" s="1163"/>
      <c r="R76" s="880"/>
      <c r="S76" s="1163"/>
      <c r="T76" s="1164"/>
      <c r="U76" s="1163"/>
      <c r="V76" s="880"/>
      <c r="W76" s="880"/>
      <c r="X76" s="1165"/>
      <c r="Y76" s="880"/>
      <c r="Z76" s="880"/>
      <c r="AA76" s="880"/>
      <c r="AB76" s="1165"/>
      <c r="AC76" s="880"/>
      <c r="AD76" s="880"/>
      <c r="AE76" s="1163"/>
      <c r="AF76" s="1164"/>
      <c r="AG76" s="1163"/>
      <c r="AH76" s="880"/>
      <c r="AI76" s="1166"/>
      <c r="AJ76" s="1164"/>
      <c r="AK76" s="1166"/>
      <c r="AL76" s="880"/>
    </row>
    <row r="77" spans="1:38" ht="16.5">
      <c r="A77" s="878"/>
      <c r="B77" s="873"/>
      <c r="C77" s="880"/>
      <c r="D77" s="1165"/>
      <c r="E77" s="1168"/>
      <c r="F77" s="880"/>
      <c r="G77" s="880"/>
      <c r="H77" s="1165"/>
      <c r="I77" s="880"/>
      <c r="J77" s="880"/>
      <c r="K77" s="880"/>
      <c r="L77" s="1165"/>
      <c r="M77" s="880"/>
      <c r="N77" s="880"/>
      <c r="O77" s="880"/>
      <c r="P77" s="1165"/>
      <c r="Q77" s="880"/>
      <c r="R77" s="880"/>
      <c r="S77" s="880"/>
      <c r="T77" s="1165"/>
      <c r="U77" s="880"/>
      <c r="V77" s="880"/>
      <c r="W77" s="880"/>
      <c r="X77" s="1165"/>
      <c r="Y77" s="880"/>
      <c r="Z77" s="880"/>
      <c r="AA77" s="880"/>
      <c r="AB77" s="1165"/>
      <c r="AC77" s="880"/>
      <c r="AD77" s="880"/>
      <c r="AE77" s="880"/>
      <c r="AF77" s="1165"/>
      <c r="AG77" s="880"/>
      <c r="AH77" s="880"/>
      <c r="AI77" s="880"/>
      <c r="AJ77" s="1165"/>
      <c r="AK77" s="880"/>
      <c r="AL77" s="880"/>
    </row>
    <row r="78" spans="1:38" ht="15">
      <c r="A78" s="881"/>
      <c r="B78" s="1146"/>
      <c r="C78" s="1146"/>
      <c r="D78" s="1169"/>
      <c r="E78" s="1170"/>
      <c r="F78" s="880"/>
      <c r="G78" s="1146"/>
      <c r="H78" s="1169"/>
      <c r="I78" s="1146"/>
      <c r="J78" s="880"/>
      <c r="K78" s="880"/>
      <c r="L78" s="1165"/>
      <c r="M78" s="880"/>
      <c r="N78" s="880"/>
      <c r="O78" s="1146"/>
      <c r="P78" s="1169"/>
      <c r="Q78" s="1146"/>
      <c r="R78" s="880"/>
      <c r="S78" s="1146"/>
      <c r="T78" s="1169"/>
      <c r="U78" s="1146"/>
      <c r="V78" s="880"/>
      <c r="W78" s="880"/>
      <c r="X78" s="1165"/>
      <c r="Y78" s="880"/>
      <c r="Z78" s="880"/>
      <c r="AA78" s="880"/>
      <c r="AB78" s="1165"/>
      <c r="AC78" s="880"/>
      <c r="AD78" s="880"/>
      <c r="AE78" s="1146"/>
      <c r="AF78" s="1169"/>
      <c r="AG78" s="1146"/>
      <c r="AH78" s="880"/>
      <c r="AI78" s="1146"/>
      <c r="AJ78" s="1169"/>
      <c r="AK78" s="1146"/>
      <c r="AL78" s="880"/>
    </row>
    <row r="79" spans="1:38" ht="16.5">
      <c r="A79" s="872"/>
      <c r="B79" s="873"/>
      <c r="C79" s="1163"/>
      <c r="D79" s="1164"/>
      <c r="E79" s="1163"/>
      <c r="F79" s="880"/>
      <c r="G79" s="1163"/>
      <c r="H79" s="1164"/>
      <c r="I79" s="1163"/>
      <c r="J79" s="880"/>
      <c r="K79" s="880"/>
      <c r="L79" s="1165"/>
      <c r="M79" s="880"/>
      <c r="N79" s="880"/>
      <c r="O79" s="1163"/>
      <c r="P79" s="1164"/>
      <c r="Q79" s="1163"/>
      <c r="R79" s="880"/>
      <c r="S79" s="1163"/>
      <c r="T79" s="1164"/>
      <c r="U79" s="1163"/>
      <c r="V79" s="880"/>
      <c r="W79" s="880"/>
      <c r="X79" s="1165"/>
      <c r="Y79" s="880"/>
      <c r="Z79" s="880"/>
      <c r="AA79" s="880"/>
      <c r="AB79" s="1165"/>
      <c r="AC79" s="880"/>
      <c r="AD79" s="880"/>
      <c r="AE79" s="1163"/>
      <c r="AF79" s="1164"/>
      <c r="AG79" s="1163"/>
      <c r="AH79" s="880"/>
      <c r="AI79" s="1166"/>
      <c r="AJ79" s="1164"/>
      <c r="AK79" s="1166"/>
      <c r="AL79" s="880"/>
    </row>
    <row r="80" spans="1:38" ht="16.5">
      <c r="A80" s="872"/>
      <c r="B80" s="873"/>
      <c r="C80" s="1163"/>
      <c r="D80" s="1164"/>
      <c r="E80" s="1163"/>
      <c r="F80" s="880"/>
      <c r="G80" s="1163"/>
      <c r="H80" s="1164"/>
      <c r="I80" s="1163"/>
      <c r="J80" s="880"/>
      <c r="K80" s="880"/>
      <c r="L80" s="1165"/>
      <c r="M80" s="880"/>
      <c r="N80" s="880"/>
      <c r="O80" s="1163"/>
      <c r="P80" s="1164"/>
      <c r="Q80" s="1163"/>
      <c r="R80" s="880"/>
      <c r="S80" s="1163"/>
      <c r="T80" s="1164"/>
      <c r="U80" s="1163"/>
      <c r="V80" s="880"/>
      <c r="W80" s="880"/>
      <c r="X80" s="1165"/>
      <c r="Y80" s="880"/>
      <c r="Z80" s="880"/>
      <c r="AA80" s="880"/>
      <c r="AB80" s="1165"/>
      <c r="AC80" s="880"/>
      <c r="AD80" s="880"/>
      <c r="AE80" s="1163"/>
      <c r="AF80" s="1164"/>
      <c r="AG80" s="1163"/>
      <c r="AH80" s="880"/>
      <c r="AI80" s="1166"/>
      <c r="AJ80" s="1164"/>
      <c r="AK80" s="1166"/>
      <c r="AL80" s="880"/>
    </row>
    <row r="81" spans="1:38" ht="16.5">
      <c r="A81" s="878"/>
      <c r="B81" s="873"/>
      <c r="C81" s="880"/>
      <c r="D81" s="1165"/>
      <c r="E81" s="1168"/>
      <c r="F81" s="880"/>
      <c r="G81" s="880"/>
      <c r="H81" s="1165"/>
      <c r="I81" s="880"/>
      <c r="J81" s="880"/>
      <c r="K81" s="880"/>
      <c r="L81" s="1165"/>
      <c r="M81" s="880"/>
      <c r="N81" s="880"/>
      <c r="O81" s="880"/>
      <c r="P81" s="1165"/>
      <c r="Q81" s="880"/>
      <c r="R81" s="880"/>
      <c r="S81" s="880"/>
      <c r="T81" s="1165"/>
      <c r="U81" s="880"/>
      <c r="V81" s="880"/>
      <c r="W81" s="880"/>
      <c r="X81" s="1165"/>
      <c r="Y81" s="880"/>
      <c r="Z81" s="880"/>
      <c r="AA81" s="880"/>
      <c r="AB81" s="1165"/>
      <c r="AC81" s="880"/>
      <c r="AD81" s="880"/>
      <c r="AE81" s="880"/>
      <c r="AF81" s="1165"/>
      <c r="AG81" s="880"/>
      <c r="AH81" s="880"/>
      <c r="AI81" s="880"/>
      <c r="AJ81" s="1165"/>
      <c r="AK81" s="880"/>
      <c r="AL81" s="880"/>
    </row>
    <row r="82" spans="1:38" ht="15">
      <c r="A82" s="881"/>
      <c r="B82" s="1146"/>
      <c r="C82" s="1146"/>
      <c r="D82" s="1169"/>
      <c r="E82" s="1170"/>
      <c r="F82" s="880"/>
      <c r="G82" s="1146"/>
      <c r="H82" s="1169"/>
      <c r="I82" s="1146"/>
      <c r="J82" s="880"/>
      <c r="K82" s="880"/>
      <c r="L82" s="1165"/>
      <c r="M82" s="880"/>
      <c r="N82" s="880"/>
      <c r="O82" s="1146"/>
      <c r="P82" s="1169"/>
      <c r="Q82" s="1146"/>
      <c r="R82" s="880"/>
      <c r="S82" s="1146"/>
      <c r="T82" s="1169"/>
      <c r="U82" s="1146"/>
      <c r="V82" s="880"/>
      <c r="W82" s="880"/>
      <c r="X82" s="1165"/>
      <c r="Y82" s="880"/>
      <c r="Z82" s="880"/>
      <c r="AA82" s="880"/>
      <c r="AB82" s="1165"/>
      <c r="AC82" s="880"/>
      <c r="AD82" s="880"/>
      <c r="AE82" s="1146"/>
      <c r="AF82" s="1169"/>
      <c r="AG82" s="1146"/>
      <c r="AH82" s="880"/>
      <c r="AI82" s="1146"/>
      <c r="AJ82" s="1169"/>
      <c r="AK82" s="1146"/>
      <c r="AL82" s="880"/>
    </row>
    <row r="83" spans="1:38" ht="16.5">
      <c r="A83" s="872"/>
      <c r="B83" s="873"/>
      <c r="C83" s="1163"/>
      <c r="D83" s="1164"/>
      <c r="E83" s="1163"/>
      <c r="F83" s="880"/>
      <c r="G83" s="1163"/>
      <c r="H83" s="1164"/>
      <c r="I83" s="1163"/>
      <c r="J83" s="880"/>
      <c r="K83" s="880"/>
      <c r="L83" s="1165"/>
      <c r="M83" s="880"/>
      <c r="N83" s="880"/>
      <c r="O83" s="1163"/>
      <c r="P83" s="1164"/>
      <c r="Q83" s="1163"/>
      <c r="R83" s="880"/>
      <c r="S83" s="1163"/>
      <c r="T83" s="1164"/>
      <c r="U83" s="1163"/>
      <c r="V83" s="880"/>
      <c r="W83" s="880"/>
      <c r="X83" s="1165"/>
      <c r="Y83" s="880"/>
      <c r="Z83" s="880"/>
      <c r="AA83" s="880"/>
      <c r="AB83" s="1165"/>
      <c r="AC83" s="880"/>
      <c r="AD83" s="880"/>
      <c r="AE83" s="1163"/>
      <c r="AF83" s="1164"/>
      <c r="AG83" s="1163"/>
      <c r="AH83" s="880"/>
      <c r="AI83" s="1166"/>
      <c r="AJ83" s="1164"/>
      <c r="AK83" s="1166"/>
      <c r="AL83" s="880"/>
    </row>
    <row r="84" spans="1:38" ht="16.5">
      <c r="A84" s="872"/>
      <c r="B84" s="873"/>
      <c r="C84" s="1163"/>
      <c r="D84" s="1164"/>
      <c r="E84" s="1163"/>
      <c r="F84" s="880"/>
      <c r="G84" s="1163"/>
      <c r="H84" s="1164"/>
      <c r="I84" s="1163"/>
      <c r="J84" s="880"/>
      <c r="K84" s="880"/>
      <c r="L84" s="1165"/>
      <c r="M84" s="880"/>
      <c r="N84" s="880"/>
      <c r="O84" s="1163"/>
      <c r="P84" s="1164"/>
      <c r="Q84" s="1163"/>
      <c r="R84" s="880"/>
      <c r="S84" s="1163"/>
      <c r="T84" s="1164"/>
      <c r="U84" s="1163"/>
      <c r="V84" s="880"/>
      <c r="W84" s="880"/>
      <c r="X84" s="1165"/>
      <c r="Y84" s="880"/>
      <c r="Z84" s="880"/>
      <c r="AA84" s="880"/>
      <c r="AB84" s="1165"/>
      <c r="AC84" s="880"/>
      <c r="AD84" s="880"/>
      <c r="AE84" s="1163"/>
      <c r="AF84" s="1164"/>
      <c r="AG84" s="1163"/>
      <c r="AH84" s="880"/>
      <c r="AI84" s="1166"/>
      <c r="AJ84" s="1164"/>
      <c r="AK84" s="1166"/>
      <c r="AL84" s="880"/>
    </row>
    <row r="85" spans="1:38" ht="16.5">
      <c r="A85" s="872"/>
      <c r="B85" s="873"/>
      <c r="C85" s="1163"/>
      <c r="D85" s="1164"/>
      <c r="E85" s="1163"/>
      <c r="F85" s="880"/>
      <c r="G85" s="1163"/>
      <c r="H85" s="1164"/>
      <c r="I85" s="1163"/>
      <c r="J85" s="880"/>
      <c r="K85" s="880"/>
      <c r="L85" s="1165"/>
      <c r="M85" s="880"/>
      <c r="N85" s="880"/>
      <c r="O85" s="1163"/>
      <c r="P85" s="1164"/>
      <c r="Q85" s="1163"/>
      <c r="R85" s="880"/>
      <c r="S85" s="1163"/>
      <c r="T85" s="1164"/>
      <c r="U85" s="1163"/>
      <c r="V85" s="880"/>
      <c r="W85" s="880"/>
      <c r="X85" s="1165"/>
      <c r="Y85" s="880"/>
      <c r="Z85" s="880"/>
      <c r="AA85" s="880"/>
      <c r="AB85" s="1165"/>
      <c r="AC85" s="880"/>
      <c r="AD85" s="880"/>
      <c r="AE85" s="1163"/>
      <c r="AF85" s="1164"/>
      <c r="AG85" s="1163"/>
      <c r="AH85" s="880"/>
      <c r="AI85" s="1166"/>
      <c r="AJ85" s="1164"/>
      <c r="AK85" s="1166"/>
      <c r="AL85" s="880"/>
    </row>
    <row r="86" spans="1:38" ht="16.5">
      <c r="A86" s="872"/>
      <c r="B86" s="873"/>
      <c r="C86" s="1163"/>
      <c r="D86" s="1164"/>
      <c r="E86" s="1163"/>
      <c r="F86" s="880"/>
      <c r="G86" s="1163"/>
      <c r="H86" s="1164"/>
      <c r="I86" s="1163"/>
      <c r="J86" s="880"/>
      <c r="K86" s="880"/>
      <c r="L86" s="1165"/>
      <c r="M86" s="880"/>
      <c r="N86" s="880"/>
      <c r="O86" s="1163"/>
      <c r="P86" s="1164"/>
      <c r="Q86" s="1163"/>
      <c r="R86" s="880"/>
      <c r="S86" s="1163"/>
      <c r="T86" s="1164"/>
      <c r="U86" s="1163"/>
      <c r="V86" s="880"/>
      <c r="W86" s="880"/>
      <c r="X86" s="1165"/>
      <c r="Y86" s="880"/>
      <c r="Z86" s="880"/>
      <c r="AA86" s="880"/>
      <c r="AB86" s="1165"/>
      <c r="AC86" s="880"/>
      <c r="AD86" s="880"/>
      <c r="AE86" s="1163"/>
      <c r="AF86" s="1164"/>
      <c r="AG86" s="1163"/>
      <c r="AH86" s="880"/>
      <c r="AI86" s="1166"/>
      <c r="AJ86" s="1164"/>
      <c r="AK86" s="1166"/>
      <c r="AL86" s="880"/>
    </row>
    <row r="87" spans="1:38" ht="16.5">
      <c r="A87" s="872"/>
      <c r="B87" s="873"/>
      <c r="C87" s="1163"/>
      <c r="D87" s="1164"/>
      <c r="E87" s="1163"/>
      <c r="F87" s="880"/>
      <c r="G87" s="1163"/>
      <c r="H87" s="1164"/>
      <c r="I87" s="1163"/>
      <c r="J87" s="880"/>
      <c r="K87" s="880"/>
      <c r="L87" s="1165"/>
      <c r="M87" s="880"/>
      <c r="N87" s="880"/>
      <c r="O87" s="1163"/>
      <c r="P87" s="1164"/>
      <c r="Q87" s="1163"/>
      <c r="R87" s="880"/>
      <c r="S87" s="1163"/>
      <c r="T87" s="1164"/>
      <c r="U87" s="1163"/>
      <c r="V87" s="880"/>
      <c r="W87" s="880"/>
      <c r="X87" s="1165"/>
      <c r="Y87" s="880"/>
      <c r="Z87" s="880"/>
      <c r="AA87" s="880"/>
      <c r="AB87" s="1165"/>
      <c r="AC87" s="880"/>
      <c r="AD87" s="880"/>
      <c r="AE87" s="1163"/>
      <c r="AF87" s="1164"/>
      <c r="AG87" s="1163"/>
      <c r="AH87" s="880"/>
      <c r="AI87" s="1166"/>
      <c r="AJ87" s="1164"/>
      <c r="AK87" s="1166"/>
      <c r="AL87" s="880"/>
    </row>
    <row r="88" spans="1:38" ht="16.5">
      <c r="A88" s="872"/>
      <c r="B88" s="873"/>
      <c r="C88" s="1163"/>
      <c r="D88" s="1164"/>
      <c r="E88" s="1163"/>
      <c r="F88" s="880"/>
      <c r="G88" s="1163"/>
      <c r="H88" s="1164"/>
      <c r="I88" s="1163"/>
      <c r="J88" s="880"/>
      <c r="K88" s="880"/>
      <c r="L88" s="1165"/>
      <c r="M88" s="880"/>
      <c r="N88" s="880"/>
      <c r="O88" s="1163"/>
      <c r="P88" s="1164"/>
      <c r="Q88" s="1163"/>
      <c r="R88" s="880"/>
      <c r="S88" s="1163"/>
      <c r="T88" s="1164"/>
      <c r="U88" s="1163"/>
      <c r="V88" s="880"/>
      <c r="W88" s="880"/>
      <c r="X88" s="1165"/>
      <c r="Y88" s="880"/>
      <c r="Z88" s="880"/>
      <c r="AA88" s="880"/>
      <c r="AB88" s="1165"/>
      <c r="AC88" s="880"/>
      <c r="AD88" s="880"/>
      <c r="AE88" s="1163"/>
      <c r="AF88" s="1164"/>
      <c r="AG88" s="1163"/>
      <c r="AH88" s="880"/>
      <c r="AI88" s="1166"/>
      <c r="AJ88" s="1164"/>
      <c r="AK88" s="1166"/>
      <c r="AL88" s="880"/>
    </row>
    <row r="89" spans="1:38" ht="16.5">
      <c r="A89" s="872"/>
      <c r="B89" s="873"/>
      <c r="C89" s="1163"/>
      <c r="D89" s="1164"/>
      <c r="E89" s="1163"/>
      <c r="F89" s="880"/>
      <c r="G89" s="1163"/>
      <c r="H89" s="1164"/>
      <c r="I89" s="1163"/>
      <c r="J89" s="880"/>
      <c r="K89" s="880"/>
      <c r="L89" s="1165"/>
      <c r="M89" s="880"/>
      <c r="N89" s="880"/>
      <c r="O89" s="1163"/>
      <c r="P89" s="1164"/>
      <c r="Q89" s="1163"/>
      <c r="R89" s="880"/>
      <c r="S89" s="1163"/>
      <c r="T89" s="1164"/>
      <c r="U89" s="1163"/>
      <c r="V89" s="880"/>
      <c r="W89" s="880"/>
      <c r="X89" s="1165"/>
      <c r="Y89" s="880"/>
      <c r="Z89" s="880"/>
      <c r="AA89" s="880"/>
      <c r="AB89" s="1165"/>
      <c r="AC89" s="880"/>
      <c r="AD89" s="880"/>
      <c r="AE89" s="1163"/>
      <c r="AF89" s="1164"/>
      <c r="AG89" s="1163"/>
      <c r="AH89" s="880"/>
      <c r="AI89" s="1166"/>
      <c r="AJ89" s="1164"/>
      <c r="AK89" s="1166"/>
      <c r="AL89" s="880"/>
    </row>
    <row r="90" spans="1:38" ht="16.5">
      <c r="A90" s="872"/>
      <c r="B90" s="873"/>
      <c r="C90" s="1163"/>
      <c r="D90" s="1164"/>
      <c r="E90" s="1163"/>
      <c r="F90" s="880"/>
      <c r="G90" s="1163"/>
      <c r="H90" s="1164"/>
      <c r="I90" s="1163"/>
      <c r="J90" s="880"/>
      <c r="K90" s="880"/>
      <c r="L90" s="1165"/>
      <c r="M90" s="880"/>
      <c r="N90" s="880"/>
      <c r="O90" s="1163"/>
      <c r="P90" s="1164"/>
      <c r="Q90" s="1163"/>
      <c r="R90" s="880"/>
      <c r="S90" s="1163"/>
      <c r="T90" s="1164"/>
      <c r="U90" s="1163"/>
      <c r="V90" s="880"/>
      <c r="W90" s="880"/>
      <c r="X90" s="1165"/>
      <c r="Y90" s="880"/>
      <c r="Z90" s="880"/>
      <c r="AA90" s="880"/>
      <c r="AB90" s="1165"/>
      <c r="AC90" s="880"/>
      <c r="AD90" s="880"/>
      <c r="AE90" s="1163"/>
      <c r="AF90" s="1164"/>
      <c r="AG90" s="1163"/>
      <c r="AH90" s="880"/>
      <c r="AI90" s="1166"/>
      <c r="AJ90" s="1164"/>
      <c r="AK90" s="1166"/>
      <c r="AL90" s="880"/>
    </row>
    <row r="91" spans="1:38" ht="16.5">
      <c r="A91" s="872"/>
      <c r="B91" s="873"/>
      <c r="C91" s="1163"/>
      <c r="D91" s="1164"/>
      <c r="E91" s="1163"/>
      <c r="F91" s="880"/>
      <c r="G91" s="1163"/>
      <c r="H91" s="1164"/>
      <c r="I91" s="1163"/>
      <c r="J91" s="880"/>
      <c r="K91" s="880"/>
      <c r="L91" s="1165"/>
      <c r="M91" s="880"/>
      <c r="N91" s="880"/>
      <c r="O91" s="1163"/>
      <c r="P91" s="1164"/>
      <c r="Q91" s="1163"/>
      <c r="R91" s="880"/>
      <c r="S91" s="1163"/>
      <c r="T91" s="1164"/>
      <c r="U91" s="1163"/>
      <c r="V91" s="880"/>
      <c r="W91" s="880"/>
      <c r="X91" s="1165"/>
      <c r="Y91" s="880"/>
      <c r="Z91" s="880"/>
      <c r="AA91" s="880"/>
      <c r="AB91" s="1165"/>
      <c r="AC91" s="880"/>
      <c r="AD91" s="880"/>
      <c r="AE91" s="1163"/>
      <c r="AF91" s="1164"/>
      <c r="AG91" s="1163"/>
      <c r="AH91" s="880"/>
      <c r="AI91" s="1166"/>
      <c r="AJ91" s="1164"/>
      <c r="AK91" s="1166"/>
      <c r="AL91" s="880"/>
    </row>
    <row r="92" spans="1:38" ht="16.5">
      <c r="A92" s="872"/>
      <c r="B92" s="873"/>
      <c r="C92" s="1163"/>
      <c r="D92" s="1164"/>
      <c r="E92" s="1163"/>
      <c r="F92" s="880"/>
      <c r="G92" s="1163"/>
      <c r="H92" s="1164"/>
      <c r="I92" s="1163"/>
      <c r="J92" s="880"/>
      <c r="K92" s="880"/>
      <c r="L92" s="1165"/>
      <c r="M92" s="880"/>
      <c r="N92" s="880"/>
      <c r="O92" s="1163"/>
      <c r="P92" s="1164"/>
      <c r="Q92" s="1163"/>
      <c r="R92" s="880"/>
      <c r="S92" s="1163"/>
      <c r="T92" s="1164"/>
      <c r="U92" s="1163"/>
      <c r="V92" s="880"/>
      <c r="W92" s="880"/>
      <c r="X92" s="1165"/>
      <c r="Y92" s="880"/>
      <c r="Z92" s="880"/>
      <c r="AA92" s="880"/>
      <c r="AB92" s="1165"/>
      <c r="AC92" s="880"/>
      <c r="AD92" s="880"/>
      <c r="AE92" s="1163"/>
      <c r="AF92" s="1164"/>
      <c r="AG92" s="1163"/>
      <c r="AH92" s="880"/>
      <c r="AI92" s="1166"/>
      <c r="AJ92" s="1164"/>
      <c r="AK92" s="1166"/>
      <c r="AL92" s="880"/>
    </row>
    <row r="93" spans="1:38" ht="16.5">
      <c r="A93" s="878"/>
      <c r="B93" s="873"/>
      <c r="C93" s="880"/>
      <c r="D93" s="1165"/>
      <c r="E93" s="1168"/>
      <c r="F93" s="880"/>
      <c r="G93" s="880"/>
      <c r="H93" s="1165"/>
      <c r="I93" s="880"/>
      <c r="J93" s="880"/>
      <c r="K93" s="880"/>
      <c r="L93" s="1165"/>
      <c r="M93" s="880"/>
      <c r="N93" s="880"/>
      <c r="O93" s="880"/>
      <c r="P93" s="1165"/>
      <c r="Q93" s="880"/>
      <c r="R93" s="880"/>
      <c r="S93" s="880"/>
      <c r="T93" s="1165"/>
      <c r="U93" s="880"/>
      <c r="V93" s="880"/>
      <c r="W93" s="880"/>
      <c r="X93" s="1165"/>
      <c r="Y93" s="880"/>
      <c r="Z93" s="880"/>
      <c r="AA93" s="880"/>
      <c r="AB93" s="1165"/>
      <c r="AC93" s="880"/>
      <c r="AD93" s="880"/>
      <c r="AE93" s="880"/>
      <c r="AF93" s="1165"/>
      <c r="AG93" s="880"/>
      <c r="AH93" s="880"/>
      <c r="AI93" s="880"/>
      <c r="AJ93" s="1165"/>
      <c r="AK93" s="880"/>
      <c r="AL93" s="880"/>
    </row>
    <row r="94" spans="1:38" ht="15">
      <c r="A94" s="881"/>
      <c r="B94" s="873"/>
      <c r="C94" s="1146"/>
      <c r="D94" s="1169"/>
      <c r="E94" s="1170"/>
      <c r="F94" s="880"/>
      <c r="G94" s="1146"/>
      <c r="H94" s="1169"/>
      <c r="I94" s="1146"/>
      <c r="J94" s="880"/>
      <c r="K94" s="880"/>
      <c r="L94" s="1165"/>
      <c r="M94" s="880"/>
      <c r="N94" s="880"/>
      <c r="O94" s="1146"/>
      <c r="P94" s="1169"/>
      <c r="Q94" s="1146"/>
      <c r="R94" s="880"/>
      <c r="S94" s="1146"/>
      <c r="T94" s="1169"/>
      <c r="U94" s="1146"/>
      <c r="V94" s="880"/>
      <c r="W94" s="880"/>
      <c r="X94" s="1165"/>
      <c r="Y94" s="880"/>
      <c r="Z94" s="880"/>
      <c r="AA94" s="880"/>
      <c r="AB94" s="1165"/>
      <c r="AC94" s="880"/>
      <c r="AD94" s="880"/>
      <c r="AE94" s="1146"/>
      <c r="AF94" s="1169"/>
      <c r="AG94" s="1146"/>
      <c r="AH94" s="880"/>
      <c r="AI94" s="1146"/>
      <c r="AJ94" s="1169"/>
      <c r="AK94" s="1146"/>
      <c r="AL94" s="880"/>
    </row>
    <row r="95" spans="1:38" ht="15">
      <c r="A95" s="884"/>
      <c r="B95" s="873"/>
      <c r="C95" s="1163"/>
      <c r="D95" s="1164"/>
      <c r="E95" s="1163"/>
      <c r="F95" s="880"/>
      <c r="G95" s="1163"/>
      <c r="H95" s="1164"/>
      <c r="I95" s="1163"/>
      <c r="J95" s="880"/>
      <c r="K95" s="880"/>
      <c r="L95" s="1165"/>
      <c r="M95" s="880"/>
      <c r="N95" s="880"/>
      <c r="O95" s="1163"/>
      <c r="P95" s="1164"/>
      <c r="Q95" s="1163"/>
      <c r="R95" s="880"/>
      <c r="S95" s="1163"/>
      <c r="T95" s="1164"/>
      <c r="U95" s="1163"/>
      <c r="V95" s="880"/>
      <c r="W95" s="880"/>
      <c r="X95" s="1165"/>
      <c r="Y95" s="880"/>
      <c r="Z95" s="880"/>
      <c r="AA95" s="880"/>
      <c r="AB95" s="1165"/>
      <c r="AC95" s="880"/>
      <c r="AD95" s="880"/>
      <c r="AE95" s="1163"/>
      <c r="AF95" s="1164"/>
      <c r="AG95" s="1163"/>
      <c r="AH95" s="880"/>
      <c r="AI95" s="1166"/>
      <c r="AJ95" s="1164"/>
      <c r="AK95" s="1166"/>
      <c r="AL95" s="880"/>
    </row>
    <row r="96" spans="1:38" ht="15">
      <c r="A96" s="885"/>
      <c r="B96" s="873"/>
      <c r="C96" s="880"/>
      <c r="D96" s="1165"/>
      <c r="E96" s="1168"/>
      <c r="F96" s="880"/>
      <c r="G96" s="880"/>
      <c r="H96" s="1165"/>
      <c r="I96" s="880"/>
      <c r="J96" s="880"/>
      <c r="K96" s="880"/>
      <c r="L96" s="1165"/>
      <c r="M96" s="880"/>
      <c r="N96" s="880"/>
      <c r="O96" s="880"/>
      <c r="P96" s="1165"/>
      <c r="Q96" s="880"/>
      <c r="R96" s="880"/>
      <c r="S96" s="880"/>
      <c r="T96" s="1165"/>
      <c r="U96" s="880"/>
      <c r="V96" s="880"/>
      <c r="W96" s="880"/>
      <c r="X96" s="1165"/>
      <c r="Y96" s="880"/>
      <c r="Z96" s="880"/>
      <c r="AA96" s="880"/>
      <c r="AB96" s="1165"/>
      <c r="AC96" s="880"/>
      <c r="AD96" s="880"/>
      <c r="AE96" s="880"/>
      <c r="AF96" s="1165"/>
      <c r="AG96" s="880"/>
      <c r="AH96" s="880"/>
      <c r="AI96" s="880"/>
      <c r="AJ96" s="1165"/>
      <c r="AK96" s="880"/>
      <c r="AL96" s="880"/>
    </row>
    <row r="97" spans="1:38" ht="19.5">
      <c r="A97" s="886"/>
      <c r="B97" s="887"/>
      <c r="C97" s="1171"/>
      <c r="D97" s="1172"/>
      <c r="E97" s="1173"/>
      <c r="F97" s="1174"/>
      <c r="G97" s="1171"/>
      <c r="H97" s="1172"/>
      <c r="I97" s="1171"/>
      <c r="J97" s="1174"/>
      <c r="K97" s="1174"/>
      <c r="L97" s="1175"/>
      <c r="M97" s="1174"/>
      <c r="N97" s="1174"/>
      <c r="O97" s="1171"/>
      <c r="P97" s="1172"/>
      <c r="Q97" s="1171"/>
      <c r="R97" s="1174"/>
      <c r="S97" s="1171"/>
      <c r="T97" s="1172"/>
      <c r="U97" s="1171"/>
      <c r="V97" s="1174"/>
      <c r="W97" s="1174"/>
      <c r="X97" s="1175"/>
      <c r="Y97" s="1174"/>
      <c r="Z97" s="1174"/>
      <c r="AA97" s="1174"/>
      <c r="AB97" s="1175"/>
      <c r="AC97" s="1174"/>
      <c r="AD97" s="1174"/>
      <c r="AE97" s="1171"/>
      <c r="AF97" s="1172"/>
      <c r="AG97" s="1171"/>
      <c r="AH97" s="1174"/>
      <c r="AI97" s="1171"/>
      <c r="AJ97" s="1172"/>
      <c r="AK97" s="1171"/>
      <c r="AL97" s="1174"/>
    </row>
    <row r="98" spans="1:38">
      <c r="A98" s="882"/>
      <c r="B98" s="882"/>
      <c r="C98" s="882"/>
      <c r="D98" s="1176"/>
      <c r="E98" s="1177"/>
      <c r="F98" s="879"/>
      <c r="G98" s="882"/>
      <c r="H98" s="1176"/>
      <c r="I98" s="882"/>
      <c r="J98" s="882"/>
      <c r="K98" s="882"/>
      <c r="L98" s="1176"/>
      <c r="M98" s="882"/>
      <c r="N98" s="882"/>
      <c r="O98" s="882"/>
      <c r="P98" s="1176"/>
      <c r="Q98" s="882"/>
      <c r="R98" s="882"/>
      <c r="S98" s="882"/>
      <c r="T98" s="1176"/>
      <c r="U98" s="882"/>
      <c r="V98" s="882"/>
      <c r="W98" s="882"/>
      <c r="X98" s="1176"/>
      <c r="Y98" s="882"/>
      <c r="Z98" s="882"/>
      <c r="AA98" s="882"/>
      <c r="AB98" s="1176"/>
      <c r="AC98" s="882"/>
      <c r="AD98" s="882"/>
      <c r="AE98" s="882"/>
      <c r="AF98" s="1176"/>
      <c r="AG98" s="882"/>
      <c r="AH98" s="882"/>
      <c r="AI98" s="882"/>
      <c r="AJ98" s="1176"/>
      <c r="AK98" s="882"/>
      <c r="AL98" s="882"/>
    </row>
    <row r="99" spans="1:38">
      <c r="A99" s="1178"/>
      <c r="B99" s="1178"/>
      <c r="C99" s="1178"/>
      <c r="D99" s="1179"/>
      <c r="E99" s="1180"/>
      <c r="F99" s="1181"/>
      <c r="G99" s="1178"/>
      <c r="H99" s="1179"/>
      <c r="I99" s="1178"/>
      <c r="J99" s="1178"/>
      <c r="K99" s="1178"/>
      <c r="L99" s="1179"/>
      <c r="M99" s="1178"/>
      <c r="N99" s="1178"/>
      <c r="O99" s="1178"/>
      <c r="P99" s="1179"/>
      <c r="Q99" s="1178"/>
      <c r="R99" s="1178"/>
      <c r="S99" s="1178"/>
      <c r="T99" s="1179"/>
      <c r="U99" s="1178"/>
      <c r="V99" s="1178"/>
      <c r="W99" s="1178"/>
      <c r="X99" s="1179"/>
      <c r="Y99" s="1178"/>
      <c r="Z99" s="1178"/>
      <c r="AA99" s="1178"/>
      <c r="AB99" s="1179"/>
      <c r="AC99" s="1178"/>
      <c r="AD99" s="1178"/>
      <c r="AE99" s="1178"/>
      <c r="AF99" s="1179"/>
      <c r="AG99" s="1178"/>
      <c r="AH99" s="1178"/>
      <c r="AI99" s="1178"/>
      <c r="AJ99" s="1179"/>
      <c r="AK99" s="1178"/>
      <c r="AL99" s="1178"/>
    </row>
    <row r="100" spans="1:38">
      <c r="A100" s="1178"/>
      <c r="B100" s="1178"/>
      <c r="C100" s="1178"/>
      <c r="D100" s="1179"/>
      <c r="E100" s="1180"/>
      <c r="F100" s="1178"/>
      <c r="G100" s="1178"/>
      <c r="H100" s="1179"/>
      <c r="I100" s="1178"/>
      <c r="J100" s="1178"/>
      <c r="K100" s="1178"/>
      <c r="L100" s="1179"/>
      <c r="M100" s="1178"/>
      <c r="N100" s="1178"/>
      <c r="O100" s="1178"/>
      <c r="P100" s="1179"/>
      <c r="Q100" s="1178"/>
      <c r="R100" s="1178"/>
      <c r="S100" s="1178"/>
      <c r="T100" s="1179"/>
      <c r="U100" s="1178"/>
      <c r="V100" s="1178"/>
      <c r="W100" s="1178"/>
      <c r="X100" s="1179"/>
      <c r="Y100" s="1178"/>
      <c r="Z100" s="1178"/>
      <c r="AA100" s="1178"/>
      <c r="AB100" s="1179"/>
      <c r="AC100" s="1178"/>
      <c r="AD100" s="1178"/>
      <c r="AE100" s="1178"/>
      <c r="AF100" s="1179"/>
      <c r="AG100" s="1178"/>
      <c r="AH100" s="1178"/>
      <c r="AI100" s="1178"/>
      <c r="AJ100" s="1179"/>
      <c r="AK100" s="1178"/>
      <c r="AL100" s="1178"/>
    </row>
  </sheetData>
  <mergeCells count="31">
    <mergeCell ref="BR53:BS53"/>
    <mergeCell ref="CC4:CE4"/>
    <mergeCell ref="BC4:BF4"/>
    <mergeCell ref="U3:AL3"/>
    <mergeCell ref="CF4:CH4"/>
    <mergeCell ref="BK4:BN4"/>
    <mergeCell ref="W4:Z4"/>
    <mergeCell ref="BW4:BY4"/>
    <mergeCell ref="BT4:BV4"/>
    <mergeCell ref="AI4:AL4"/>
    <mergeCell ref="AM4:AP4"/>
    <mergeCell ref="A53:B53"/>
    <mergeCell ref="B3:B5"/>
    <mergeCell ref="C4:F4"/>
    <mergeCell ref="C3:F3"/>
    <mergeCell ref="K4:N4"/>
    <mergeCell ref="A3:A5"/>
    <mergeCell ref="CI4:CK4"/>
    <mergeCell ref="BZ4:CB4"/>
    <mergeCell ref="AY4:BB4"/>
    <mergeCell ref="BG4:BJ4"/>
    <mergeCell ref="G3:S3"/>
    <mergeCell ref="AM3:BJ3"/>
    <mergeCell ref="BP3:BP5"/>
    <mergeCell ref="AE4:AH4"/>
    <mergeCell ref="AQ4:AT4"/>
    <mergeCell ref="AU4:AX4"/>
    <mergeCell ref="G4:J4"/>
    <mergeCell ref="S4:V4"/>
    <mergeCell ref="O4:R4"/>
    <mergeCell ref="AA4:AD4"/>
  </mergeCells>
  <phoneticPr fontId="0" type="noConversion"/>
  <printOptions horizontalCentered="1" verticalCentered="1"/>
  <pageMargins left="0" right="0" top="0" bottom="0" header="0" footer="0"/>
  <pageSetup paperSize="9" scale="56" orientation="portrait" r:id="rId1"/>
  <headerFooter alignWithMargins="0"/>
  <colBreaks count="7" manualBreakCount="7">
    <brk id="14" max="16383" man="1"/>
    <brk id="26" max="52" man="1"/>
    <brk id="38" max="16383" man="1"/>
    <brk id="50" max="52" man="1"/>
    <brk id="69" max="16383" man="1"/>
    <brk id="70" max="16383" man="1"/>
    <brk id="80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4" sqref="G4:G5"/>
    </sheetView>
  </sheetViews>
  <sheetFormatPr defaultColWidth="9.28515625" defaultRowHeight="12.75"/>
  <cols>
    <col min="1" max="1" width="9.28515625" style="276" customWidth="1"/>
    <col min="2" max="2" width="57.5703125" style="276" customWidth="1"/>
    <col min="3" max="3" width="19" style="276" customWidth="1"/>
    <col min="4" max="4" width="16.28515625" style="276" customWidth="1"/>
    <col min="5" max="5" width="19.7109375" style="276" customWidth="1"/>
    <col min="6" max="6" width="16.42578125" style="276" customWidth="1"/>
    <col min="7" max="7" width="21.7109375" style="276" customWidth="1"/>
    <col min="8" max="8" width="26" style="276" customWidth="1"/>
    <col min="9" max="9" width="21.7109375" style="276" customWidth="1"/>
    <col min="10" max="10" width="20.42578125" style="276" customWidth="1"/>
    <col min="11" max="11" width="14.7109375" style="276" customWidth="1"/>
    <col min="12" max="12" width="9.28515625" style="276" customWidth="1"/>
    <col min="13" max="16384" width="9.28515625" style="276"/>
  </cols>
  <sheetData>
    <row r="1" spans="1:17" ht="48.75" customHeight="1">
      <c r="A1" s="1649" t="s">
        <v>285</v>
      </c>
      <c r="B1" s="1649"/>
      <c r="C1" s="1650"/>
      <c r="D1" s="1650"/>
      <c r="E1" s="1650"/>
      <c r="F1" s="1650"/>
      <c r="G1" s="1650"/>
      <c r="H1" s="311"/>
      <c r="I1" s="1651" t="s">
        <v>286</v>
      </c>
      <c r="J1" s="1651"/>
      <c r="K1" s="1651"/>
    </row>
    <row r="2" spans="1:17" ht="12.75" customHeight="1">
      <c r="A2" s="1655" t="s">
        <v>136</v>
      </c>
      <c r="B2" s="1652" t="s">
        <v>2</v>
      </c>
      <c r="C2" s="1660" t="s">
        <v>92</v>
      </c>
      <c r="D2" s="1661"/>
      <c r="E2" s="1662"/>
      <c r="F2" s="1666" t="s">
        <v>287</v>
      </c>
      <c r="G2" s="1661"/>
      <c r="H2" s="1662"/>
      <c r="I2" s="1667" t="s">
        <v>288</v>
      </c>
      <c r="J2" s="1670" t="s">
        <v>289</v>
      </c>
      <c r="K2" s="1673" t="s">
        <v>290</v>
      </c>
    </row>
    <row r="3" spans="1:17" ht="13.5" customHeight="1">
      <c r="A3" s="1656"/>
      <c r="B3" s="1653"/>
      <c r="C3" s="1663"/>
      <c r="D3" s="1664"/>
      <c r="E3" s="1665"/>
      <c r="F3" s="1663"/>
      <c r="G3" s="1664"/>
      <c r="H3" s="1665"/>
      <c r="I3" s="1668"/>
      <c r="J3" s="1671"/>
      <c r="K3" s="1671"/>
    </row>
    <row r="4" spans="1:17" ht="15.75" customHeight="1">
      <c r="A4" s="1656"/>
      <c r="B4" s="1653"/>
      <c r="C4" s="1674" t="s">
        <v>291</v>
      </c>
      <c r="D4" s="1670" t="s">
        <v>292</v>
      </c>
      <c r="E4" s="1658" t="s">
        <v>293</v>
      </c>
      <c r="F4" s="1670" t="s">
        <v>292</v>
      </c>
      <c r="G4" s="1647" t="s">
        <v>294</v>
      </c>
      <c r="H4" s="1658" t="s">
        <v>293</v>
      </c>
      <c r="I4" s="1668"/>
      <c r="J4" s="1671"/>
      <c r="K4" s="1671"/>
    </row>
    <row r="5" spans="1:17" ht="66" customHeight="1">
      <c r="A5" s="1657"/>
      <c r="B5" s="1654"/>
      <c r="C5" s="1675"/>
      <c r="D5" s="1672"/>
      <c r="E5" s="1659"/>
      <c r="F5" s="1672"/>
      <c r="G5" s="1648"/>
      <c r="H5" s="1659"/>
      <c r="I5" s="1669"/>
      <c r="J5" s="1672"/>
      <c r="K5" s="1672"/>
      <c r="L5" s="277"/>
    </row>
    <row r="6" spans="1:17" ht="21.75" customHeight="1">
      <c r="A6" s="18" t="s">
        <v>123</v>
      </c>
      <c r="B6" s="18" t="s">
        <v>22</v>
      </c>
      <c r="C6" s="351"/>
      <c r="D6" s="312"/>
      <c r="E6" s="313"/>
      <c r="F6" s="314"/>
      <c r="G6" s="369"/>
      <c r="H6" s="313"/>
      <c r="I6" s="315"/>
      <c r="J6" s="316"/>
      <c r="K6" s="317"/>
    </row>
    <row r="7" spans="1:17" ht="15.75">
      <c r="A7" s="21">
        <v>1</v>
      </c>
      <c r="B7" s="466" t="s">
        <v>226</v>
      </c>
      <c r="C7" s="352">
        <v>21719</v>
      </c>
      <c r="D7" s="394">
        <v>23999</v>
      </c>
      <c r="E7" s="395">
        <v>762.49</v>
      </c>
      <c r="F7" s="396">
        <f>Sectorwise!M9</f>
        <v>11883</v>
      </c>
      <c r="G7" s="370">
        <v>1015.46</v>
      </c>
      <c r="H7" s="395">
        <f>Sectorwise!X9</f>
        <v>692</v>
      </c>
      <c r="I7" s="446">
        <f t="shared" ref="I7:I28" si="0">IFERROR(E7/H7*100,"-")</f>
        <v>110.18641618497109</v>
      </c>
      <c r="J7" s="447">
        <f t="shared" ref="J7:J28" si="1">IFERROR((D7-C7)/C7*100,"-")</f>
        <v>10.497720889543718</v>
      </c>
      <c r="K7" s="447">
        <f t="shared" ref="K7:K22" si="2">IFERROR((H7-G7)/G7*100,"-")</f>
        <v>-31.853544206566486</v>
      </c>
      <c r="N7" s="278"/>
      <c r="O7" s="279"/>
      <c r="P7" s="279"/>
      <c r="Q7" s="280"/>
    </row>
    <row r="8" spans="1:17" ht="15.75">
      <c r="A8" s="22">
        <v>2</v>
      </c>
      <c r="B8" s="393" t="s">
        <v>227</v>
      </c>
      <c r="C8" s="353">
        <v>9857</v>
      </c>
      <c r="D8" s="397">
        <v>10589</v>
      </c>
      <c r="E8" s="398">
        <v>223.28</v>
      </c>
      <c r="F8" s="399">
        <f>Sectorwise!M10</f>
        <v>14235</v>
      </c>
      <c r="G8" s="371">
        <v>439.17</v>
      </c>
      <c r="H8" s="395">
        <f>Sectorwise!X10</f>
        <v>625.37</v>
      </c>
      <c r="I8" s="448">
        <f t="shared" si="0"/>
        <v>35.7036634312487</v>
      </c>
      <c r="J8" s="449">
        <f t="shared" si="1"/>
        <v>7.4261945825301821</v>
      </c>
      <c r="K8" s="449">
        <f t="shared" si="2"/>
        <v>42.398160165767237</v>
      </c>
      <c r="N8" s="279"/>
      <c r="O8" s="279"/>
      <c r="P8" s="279"/>
      <c r="Q8" s="279"/>
    </row>
    <row r="9" spans="1:17" ht="15.75">
      <c r="A9" s="21">
        <v>3</v>
      </c>
      <c r="B9" s="393" t="s">
        <v>228</v>
      </c>
      <c r="C9" s="353">
        <v>882</v>
      </c>
      <c r="D9" s="397">
        <v>996</v>
      </c>
      <c r="E9" s="398">
        <v>41.51</v>
      </c>
      <c r="F9" s="399">
        <f>Sectorwise!M11</f>
        <v>1415</v>
      </c>
      <c r="G9" s="371">
        <v>93.49</v>
      </c>
      <c r="H9" s="395">
        <f>Sectorwise!X11</f>
        <v>123.78999999999999</v>
      </c>
      <c r="I9" s="448">
        <f t="shared" si="0"/>
        <v>33.532595524678896</v>
      </c>
      <c r="J9" s="449">
        <f t="shared" si="1"/>
        <v>12.925170068027212</v>
      </c>
      <c r="K9" s="449">
        <f t="shared" si="2"/>
        <v>32.409883409990371</v>
      </c>
      <c r="P9" s="276">
        <v>100</v>
      </c>
    </row>
    <row r="10" spans="1:17" customFormat="1" ht="15.75">
      <c r="A10" s="22">
        <v>4</v>
      </c>
      <c r="B10" s="393" t="s">
        <v>229</v>
      </c>
      <c r="C10" s="353">
        <v>465</v>
      </c>
      <c r="D10" s="397">
        <v>3155</v>
      </c>
      <c r="E10" s="398">
        <v>61.29</v>
      </c>
      <c r="F10" s="399">
        <f>Sectorwise!M12</f>
        <v>1213</v>
      </c>
      <c r="G10" s="371">
        <v>69.28</v>
      </c>
      <c r="H10" s="395">
        <f>Sectorwise!X12</f>
        <v>67.089999999999989</v>
      </c>
      <c r="I10" s="448">
        <f t="shared" si="0"/>
        <v>91.354896407810415</v>
      </c>
      <c r="J10" s="449">
        <f t="shared" si="1"/>
        <v>578.49462365591398</v>
      </c>
      <c r="K10" s="449">
        <f t="shared" si="2"/>
        <v>-3.1610854503464374</v>
      </c>
    </row>
    <row r="11" spans="1:17" ht="15.75">
      <c r="A11" s="21">
        <v>5</v>
      </c>
      <c r="B11" s="393" t="s">
        <v>230</v>
      </c>
      <c r="C11" s="353">
        <v>860</v>
      </c>
      <c r="D11" s="397">
        <v>2421</v>
      </c>
      <c r="E11" s="398">
        <v>104.28</v>
      </c>
      <c r="F11" s="399">
        <f>Sectorwise!M13</f>
        <v>5728</v>
      </c>
      <c r="G11" s="371">
        <v>91.62</v>
      </c>
      <c r="H11" s="395">
        <f>Sectorwise!X13</f>
        <v>211.07</v>
      </c>
      <c r="I11" s="448">
        <f t="shared" si="0"/>
        <v>49.405410527313215</v>
      </c>
      <c r="J11" s="449">
        <f t="shared" si="1"/>
        <v>181.51162790697674</v>
      </c>
      <c r="K11" s="449">
        <f t="shared" si="2"/>
        <v>130.37546387251692</v>
      </c>
    </row>
    <row r="12" spans="1:17" ht="15.75">
      <c r="A12" s="22">
        <v>6</v>
      </c>
      <c r="B12" s="393" t="s">
        <v>231</v>
      </c>
      <c r="C12" s="353">
        <v>997</v>
      </c>
      <c r="D12" s="397">
        <v>1445</v>
      </c>
      <c r="E12" s="398">
        <v>46.37</v>
      </c>
      <c r="F12" s="399">
        <f>Sectorwise!M14</f>
        <v>1839</v>
      </c>
      <c r="G12" s="371">
        <v>101.42</v>
      </c>
      <c r="H12" s="395">
        <f>Sectorwise!X14</f>
        <v>106.34</v>
      </c>
      <c r="I12" s="448">
        <f t="shared" si="0"/>
        <v>43.605416588301672</v>
      </c>
      <c r="J12" s="449">
        <f t="shared" si="1"/>
        <v>44.934804413239718</v>
      </c>
      <c r="K12" s="449">
        <f t="shared" si="2"/>
        <v>4.8511141786629874</v>
      </c>
    </row>
    <row r="13" spans="1:17" ht="15.75">
      <c r="A13" s="21">
        <v>7</v>
      </c>
      <c r="B13" s="393" t="s">
        <v>232</v>
      </c>
      <c r="C13" s="353">
        <v>118</v>
      </c>
      <c r="D13" s="397">
        <v>189</v>
      </c>
      <c r="E13" s="400">
        <v>8.9499999999999993</v>
      </c>
      <c r="F13" s="399">
        <f>Sectorwise!M15</f>
        <v>636</v>
      </c>
      <c r="G13" s="371">
        <v>14.24</v>
      </c>
      <c r="H13" s="395">
        <f>Sectorwise!X15</f>
        <v>45.15</v>
      </c>
      <c r="I13" s="448">
        <f t="shared" si="0"/>
        <v>19.822812846068661</v>
      </c>
      <c r="J13" s="449">
        <f t="shared" si="1"/>
        <v>60.169491525423723</v>
      </c>
      <c r="K13" s="449">
        <f t="shared" si="2"/>
        <v>217.06460674157299</v>
      </c>
    </row>
    <row r="14" spans="1:17" customFormat="1" ht="15.75">
      <c r="A14" s="22">
        <v>8</v>
      </c>
      <c r="B14" s="393" t="s">
        <v>233</v>
      </c>
      <c r="C14" s="353">
        <v>1055</v>
      </c>
      <c r="D14" s="397">
        <v>1241</v>
      </c>
      <c r="E14" s="398">
        <v>42.02</v>
      </c>
      <c r="F14" s="399">
        <f>Sectorwise!M16</f>
        <v>2407</v>
      </c>
      <c r="G14" s="371">
        <v>89.83</v>
      </c>
      <c r="H14" s="395">
        <f>Sectorwise!X16</f>
        <v>151.34</v>
      </c>
      <c r="I14" s="448">
        <f t="shared" si="0"/>
        <v>27.765296682965513</v>
      </c>
      <c r="J14" s="449">
        <f t="shared" si="1"/>
        <v>17.630331753554501</v>
      </c>
      <c r="K14" s="449">
        <f t="shared" si="2"/>
        <v>68.473783813870654</v>
      </c>
    </row>
    <row r="15" spans="1:17" ht="15.75">
      <c r="A15" s="21">
        <v>9</v>
      </c>
      <c r="B15" s="393" t="s">
        <v>234</v>
      </c>
      <c r="C15" s="353">
        <v>13</v>
      </c>
      <c r="D15" s="397">
        <v>185</v>
      </c>
      <c r="E15" s="398">
        <v>30.01</v>
      </c>
      <c r="F15" s="399" t="e">
        <f>Sectorwise!#REF!</f>
        <v>#REF!</v>
      </c>
      <c r="G15" s="371">
        <v>57.3</v>
      </c>
      <c r="H15" s="395" t="e">
        <f>Sectorwise!#REF!</f>
        <v>#REF!</v>
      </c>
      <c r="I15" s="448" t="str">
        <f t="shared" si="0"/>
        <v>-</v>
      </c>
      <c r="J15" s="449">
        <f t="shared" si="1"/>
        <v>1323.0769230769231</v>
      </c>
      <c r="K15" s="449" t="str">
        <f t="shared" si="2"/>
        <v>-</v>
      </c>
    </row>
    <row r="16" spans="1:17" ht="15.75">
      <c r="A16" s="22">
        <v>10</v>
      </c>
      <c r="B16" s="393" t="s">
        <v>235</v>
      </c>
      <c r="C16" s="353">
        <v>353</v>
      </c>
      <c r="D16" s="397">
        <v>327</v>
      </c>
      <c r="E16" s="398">
        <v>8.39</v>
      </c>
      <c r="F16" s="399" t="e">
        <f>Sectorwise!#REF!</f>
        <v>#REF!</v>
      </c>
      <c r="G16" s="371">
        <v>9.17</v>
      </c>
      <c r="H16" s="395" t="e">
        <f>Sectorwise!#REF!</f>
        <v>#REF!</v>
      </c>
      <c r="I16" s="448" t="str">
        <f t="shared" si="0"/>
        <v>-</v>
      </c>
      <c r="J16" s="449">
        <f t="shared" si="1"/>
        <v>-7.3654390934844187</v>
      </c>
      <c r="K16" s="449" t="str">
        <f t="shared" si="2"/>
        <v>-</v>
      </c>
    </row>
    <row r="17" spans="1:11" ht="15.75">
      <c r="A17" s="21">
        <v>11</v>
      </c>
      <c r="B17" s="393" t="s">
        <v>236</v>
      </c>
      <c r="C17" s="353">
        <v>1401</v>
      </c>
      <c r="D17" s="397">
        <v>1822</v>
      </c>
      <c r="E17" s="398">
        <v>43.17</v>
      </c>
      <c r="F17" s="399" t="e">
        <f>Sectorwise!#REF!</f>
        <v>#REF!</v>
      </c>
      <c r="G17" s="371">
        <v>59.79</v>
      </c>
      <c r="H17" s="395" t="e">
        <f>Sectorwise!#REF!</f>
        <v>#REF!</v>
      </c>
      <c r="I17" s="448" t="str">
        <f t="shared" si="0"/>
        <v>-</v>
      </c>
      <c r="J17" s="449">
        <f t="shared" si="1"/>
        <v>30.049964311206278</v>
      </c>
      <c r="K17" s="449" t="str">
        <f t="shared" si="2"/>
        <v>-</v>
      </c>
    </row>
    <row r="18" spans="1:11" ht="15.75">
      <c r="A18" s="22">
        <v>12</v>
      </c>
      <c r="B18" s="393" t="s">
        <v>237</v>
      </c>
      <c r="C18" s="353">
        <v>0</v>
      </c>
      <c r="D18" s="397">
        <v>644</v>
      </c>
      <c r="E18" s="398">
        <v>20.99</v>
      </c>
      <c r="F18" s="399">
        <f>Sectorwise!M17</f>
        <v>168</v>
      </c>
      <c r="G18" s="371">
        <v>47.82</v>
      </c>
      <c r="H18" s="395">
        <f>Sectorwise!X17</f>
        <v>128.55000000000001</v>
      </c>
      <c r="I18" s="448">
        <f t="shared" si="0"/>
        <v>16.328276935044727</v>
      </c>
      <c r="J18" s="449" t="str">
        <f t="shared" si="1"/>
        <v>-</v>
      </c>
      <c r="K18" s="449">
        <f t="shared" si="2"/>
        <v>168.8205771643664</v>
      </c>
    </row>
    <row r="19" spans="1:11" ht="15.75">
      <c r="A19" s="21">
        <v>13</v>
      </c>
      <c r="B19" s="393" t="s">
        <v>238</v>
      </c>
      <c r="C19" s="353">
        <v>411</v>
      </c>
      <c r="D19" s="397">
        <v>466</v>
      </c>
      <c r="E19" s="398">
        <v>66.59</v>
      </c>
      <c r="F19" s="399" t="e">
        <f>Sectorwise!#REF!</f>
        <v>#REF!</v>
      </c>
      <c r="G19" s="371">
        <v>96.3</v>
      </c>
      <c r="H19" s="395" t="e">
        <f>Sectorwise!#REF!</f>
        <v>#REF!</v>
      </c>
      <c r="I19" s="448" t="str">
        <f t="shared" si="0"/>
        <v>-</v>
      </c>
      <c r="J19" s="449">
        <f t="shared" si="1"/>
        <v>13.381995133819952</v>
      </c>
      <c r="K19" s="449" t="str">
        <f t="shared" si="2"/>
        <v>-</v>
      </c>
    </row>
    <row r="20" spans="1:11" ht="15.75">
      <c r="A20" s="22">
        <v>14</v>
      </c>
      <c r="B20" s="393" t="s">
        <v>239</v>
      </c>
      <c r="C20" s="353">
        <v>153</v>
      </c>
      <c r="D20" s="397">
        <v>158</v>
      </c>
      <c r="E20" s="398">
        <v>3.39</v>
      </c>
      <c r="F20" s="399" t="e">
        <f>Sectorwise!#REF!</f>
        <v>#REF!</v>
      </c>
      <c r="G20" s="371">
        <v>2.93</v>
      </c>
      <c r="H20" s="395" t="e">
        <f>Sectorwise!#REF!</f>
        <v>#REF!</v>
      </c>
      <c r="I20" s="448" t="str">
        <f t="shared" si="0"/>
        <v>-</v>
      </c>
      <c r="J20" s="449">
        <f t="shared" si="1"/>
        <v>3.2679738562091507</v>
      </c>
      <c r="K20" s="449" t="str">
        <f t="shared" si="2"/>
        <v>-</v>
      </c>
    </row>
    <row r="21" spans="1:11" ht="15.75">
      <c r="A21" s="21">
        <v>15</v>
      </c>
      <c r="B21" s="393" t="s">
        <v>240</v>
      </c>
      <c r="C21" s="353">
        <v>150</v>
      </c>
      <c r="D21" s="397">
        <v>121</v>
      </c>
      <c r="E21" s="398">
        <v>2.88</v>
      </c>
      <c r="F21" s="399">
        <f>Sectorwise!M18</f>
        <v>179</v>
      </c>
      <c r="G21" s="371">
        <v>26.39</v>
      </c>
      <c r="H21" s="395">
        <f>Sectorwise!X18</f>
        <v>10.92</v>
      </c>
      <c r="I21" s="448">
        <f t="shared" si="0"/>
        <v>26.373626373626376</v>
      </c>
      <c r="J21" s="449">
        <f t="shared" si="1"/>
        <v>-19.333333333333332</v>
      </c>
      <c r="K21" s="449">
        <f t="shared" si="2"/>
        <v>-58.62068965517242</v>
      </c>
    </row>
    <row r="22" spans="1:11" ht="15.75">
      <c r="A22" s="22">
        <v>16</v>
      </c>
      <c r="B22" s="393" t="s">
        <v>241</v>
      </c>
      <c r="C22" s="353">
        <v>19</v>
      </c>
      <c r="D22" s="397">
        <v>104</v>
      </c>
      <c r="E22" s="398">
        <v>13.34</v>
      </c>
      <c r="F22" s="399" t="e">
        <f>Sectorwise!#REF!</f>
        <v>#REF!</v>
      </c>
      <c r="G22" s="371">
        <v>1.03</v>
      </c>
      <c r="H22" s="395" t="e">
        <f>Sectorwise!#REF!</f>
        <v>#REF!</v>
      </c>
      <c r="I22" s="448" t="str">
        <f t="shared" si="0"/>
        <v>-</v>
      </c>
      <c r="J22" s="449">
        <f t="shared" si="1"/>
        <v>447.36842105263162</v>
      </c>
      <c r="K22" s="449" t="str">
        <f t="shared" si="2"/>
        <v>-</v>
      </c>
    </row>
    <row r="23" spans="1:11" ht="15.75">
      <c r="A23" s="21">
        <v>17</v>
      </c>
      <c r="B23" s="459" t="s">
        <v>242</v>
      </c>
      <c r="C23" s="353">
        <v>3</v>
      </c>
      <c r="D23" s="397">
        <v>70</v>
      </c>
      <c r="E23" s="398">
        <v>1.78</v>
      </c>
      <c r="F23" s="399" t="e">
        <f>Sectorwise!#REF!</f>
        <v>#REF!</v>
      </c>
      <c r="G23" s="371">
        <v>0.72</v>
      </c>
      <c r="H23" s="395" t="e">
        <f>Sectorwise!#REF!</f>
        <v>#REF!</v>
      </c>
      <c r="I23" s="448" t="str">
        <f t="shared" si="0"/>
        <v>-</v>
      </c>
      <c r="J23" s="449">
        <f t="shared" si="1"/>
        <v>2233.333333333333</v>
      </c>
      <c r="K23" s="449" t="s">
        <v>295</v>
      </c>
    </row>
    <row r="24" spans="1:11" ht="15.75">
      <c r="A24" s="22">
        <v>18</v>
      </c>
      <c r="B24" s="459" t="s">
        <v>243</v>
      </c>
      <c r="C24" s="353">
        <v>11</v>
      </c>
      <c r="D24" s="397">
        <v>689</v>
      </c>
      <c r="E24" s="398">
        <v>13.29</v>
      </c>
      <c r="F24" s="399" t="e">
        <f>Sectorwise!#REF!</f>
        <v>#REF!</v>
      </c>
      <c r="G24" s="371">
        <v>8.57</v>
      </c>
      <c r="H24" s="395" t="e">
        <f>Sectorwise!#REF!</f>
        <v>#REF!</v>
      </c>
      <c r="I24" s="448" t="str">
        <f t="shared" si="0"/>
        <v>-</v>
      </c>
      <c r="J24" s="449">
        <f t="shared" si="1"/>
        <v>6163.6363636363631</v>
      </c>
      <c r="K24" s="449" t="str">
        <f>IFERROR((H24-G24)/G24*100,"-")</f>
        <v>-</v>
      </c>
    </row>
    <row r="25" spans="1:11" ht="15.75">
      <c r="A25" s="21">
        <v>19</v>
      </c>
      <c r="B25" s="393" t="s">
        <v>244</v>
      </c>
      <c r="C25" s="354">
        <v>0</v>
      </c>
      <c r="D25" s="401">
        <v>59</v>
      </c>
      <c r="E25" s="398">
        <v>0.53</v>
      </c>
      <c r="F25" s="399">
        <f>Sectorwise!M19</f>
        <v>184</v>
      </c>
      <c r="G25" s="372">
        <v>1.49</v>
      </c>
      <c r="H25" s="395">
        <f>Sectorwise!X19</f>
        <v>7.29</v>
      </c>
      <c r="I25" s="448">
        <f t="shared" si="0"/>
        <v>7.270233196159122</v>
      </c>
      <c r="J25" s="449" t="str">
        <f t="shared" si="1"/>
        <v>-</v>
      </c>
      <c r="K25" s="449">
        <f>IFERROR((H25-G25)/G25*100,"-")</f>
        <v>389.2617449664429</v>
      </c>
    </row>
    <row r="26" spans="1:11" ht="15.75">
      <c r="A26" s="22">
        <v>20</v>
      </c>
      <c r="B26" s="51" t="s">
        <v>245</v>
      </c>
      <c r="C26" s="353">
        <v>0</v>
      </c>
      <c r="D26" s="397">
        <v>143</v>
      </c>
      <c r="E26" s="398">
        <v>4.3499999999999996</v>
      </c>
      <c r="F26" s="399">
        <f>Sectorwise!M20</f>
        <v>909</v>
      </c>
      <c r="G26" s="371">
        <v>7.82</v>
      </c>
      <c r="H26" s="395">
        <f>Sectorwise!X20</f>
        <v>82.27</v>
      </c>
      <c r="I26" s="448">
        <f t="shared" si="0"/>
        <v>5.2874680928649571</v>
      </c>
      <c r="J26" s="449" t="str">
        <f t="shared" si="1"/>
        <v>-</v>
      </c>
      <c r="K26" s="449">
        <f>IFERROR((H26-G26)/G26*100,"-")</f>
        <v>952.04603580562639</v>
      </c>
    </row>
    <row r="27" spans="1:11" ht="15.75">
      <c r="A27" s="21">
        <v>21</v>
      </c>
      <c r="B27" s="460" t="s">
        <v>246</v>
      </c>
      <c r="C27" s="353">
        <v>0</v>
      </c>
      <c r="D27" s="401">
        <v>191</v>
      </c>
      <c r="E27" s="402">
        <v>13.54</v>
      </c>
      <c r="F27" s="399">
        <f>Sectorwise!M29</f>
        <v>470</v>
      </c>
      <c r="G27" s="371">
        <v>1.3</v>
      </c>
      <c r="H27" s="395">
        <f>Sectorwise!X29</f>
        <v>20.63</v>
      </c>
      <c r="I27" s="450">
        <f t="shared" si="0"/>
        <v>65.632573921473579</v>
      </c>
      <c r="J27" s="283" t="str">
        <f t="shared" si="1"/>
        <v>-</v>
      </c>
      <c r="K27" s="283">
        <f>IFERROR((H27-G27)/G27*100,"-")</f>
        <v>1486.9230769230767</v>
      </c>
    </row>
    <row r="28" spans="1:11" ht="15.75">
      <c r="A28" s="26"/>
      <c r="B28" s="26" t="s">
        <v>126</v>
      </c>
      <c r="C28" s="355">
        <f t="shared" ref="C28:H28" si="3">SUM(C7:C27)</f>
        <v>38467</v>
      </c>
      <c r="D28" s="350">
        <f t="shared" si="3"/>
        <v>49014</v>
      </c>
      <c r="E28" s="350">
        <f t="shared" si="3"/>
        <v>1512.4399999999998</v>
      </c>
      <c r="F28" s="350" t="e">
        <f t="shared" si="3"/>
        <v>#REF!</v>
      </c>
      <c r="G28" s="374">
        <f t="shared" si="3"/>
        <v>2235.1400000000003</v>
      </c>
      <c r="H28" s="350" t="e">
        <f t="shared" si="3"/>
        <v>#REF!</v>
      </c>
      <c r="I28" s="451" t="str">
        <f t="shared" si="0"/>
        <v>-</v>
      </c>
      <c r="J28" s="309">
        <f t="shared" si="1"/>
        <v>27.418306600462731</v>
      </c>
      <c r="K28" s="309" t="str">
        <f>IFERROR((H28-G28)/G28*100,"-")</f>
        <v>-</v>
      </c>
    </row>
    <row r="29" spans="1:11" ht="15.75">
      <c r="A29" s="18" t="s">
        <v>39</v>
      </c>
      <c r="B29" s="18" t="s">
        <v>40</v>
      </c>
      <c r="C29" s="356"/>
      <c r="D29" s="403"/>
      <c r="E29" s="404"/>
      <c r="F29" s="405"/>
      <c r="G29" s="375"/>
      <c r="H29" s="404"/>
      <c r="I29" s="451"/>
      <c r="J29" s="309"/>
      <c r="K29" s="309"/>
    </row>
    <row r="30" spans="1:11" ht="15.75">
      <c r="A30" s="27">
        <v>22</v>
      </c>
      <c r="B30" s="459" t="s">
        <v>248</v>
      </c>
      <c r="C30" s="357">
        <v>150621</v>
      </c>
      <c r="D30" s="406">
        <v>175123</v>
      </c>
      <c r="E30" s="407">
        <v>4585.5600000000004</v>
      </c>
      <c r="F30" s="408">
        <f>Sectorwise!M23</f>
        <v>257845</v>
      </c>
      <c r="G30" s="376">
        <v>5161.3999999999996</v>
      </c>
      <c r="H30" s="395">
        <f>Sectorwise!X23</f>
        <v>11370.510000000002</v>
      </c>
      <c r="I30" s="448">
        <f t="shared" ref="I30:I39" si="4">IFERROR(E30/H30*100,"-")</f>
        <v>40.328534076307918</v>
      </c>
      <c r="J30" s="449">
        <f t="shared" ref="J30:J39" si="5">IFERROR((D30-C30)/C30*100,"-")</f>
        <v>16.267319962023887</v>
      </c>
      <c r="K30" s="449">
        <f t="shared" ref="K30:K39" si="6">IFERROR((H30-G30)/G30*100,"-")</f>
        <v>120.29894989731473</v>
      </c>
    </row>
    <row r="31" spans="1:11" ht="15.75">
      <c r="A31" s="19">
        <v>23</v>
      </c>
      <c r="B31" s="393" t="s">
        <v>249</v>
      </c>
      <c r="C31" s="358">
        <v>104</v>
      </c>
      <c r="D31" s="409">
        <v>392</v>
      </c>
      <c r="E31" s="410">
        <v>17.43</v>
      </c>
      <c r="F31" s="408">
        <f>Sectorwise!M24</f>
        <v>668</v>
      </c>
      <c r="G31" s="371">
        <v>21.36</v>
      </c>
      <c r="H31" s="395">
        <f>Sectorwise!X24</f>
        <v>64.349999999999994</v>
      </c>
      <c r="I31" s="448">
        <f t="shared" si="4"/>
        <v>27.086247086247088</v>
      </c>
      <c r="J31" s="449">
        <f t="shared" si="5"/>
        <v>276.92307692307691</v>
      </c>
      <c r="K31" s="449">
        <f t="shared" si="6"/>
        <v>201.26404494382021</v>
      </c>
    </row>
    <row r="32" spans="1:11" ht="15.75">
      <c r="A32" s="27">
        <v>24</v>
      </c>
      <c r="B32" s="393" t="s">
        <v>250</v>
      </c>
      <c r="C32" s="358">
        <v>3859</v>
      </c>
      <c r="D32" s="409">
        <v>5271</v>
      </c>
      <c r="E32" s="410">
        <v>167.83</v>
      </c>
      <c r="F32" s="408">
        <f>Sectorwise!M25</f>
        <v>3166</v>
      </c>
      <c r="G32" s="371">
        <v>252.62</v>
      </c>
      <c r="H32" s="395">
        <f>Sectorwise!X25</f>
        <v>551.73</v>
      </c>
      <c r="I32" s="448">
        <f t="shared" si="4"/>
        <v>30.418864299566817</v>
      </c>
      <c r="J32" s="449">
        <f t="shared" si="5"/>
        <v>36.589790101062455</v>
      </c>
      <c r="K32" s="449">
        <f t="shared" si="6"/>
        <v>118.4031351436941</v>
      </c>
    </row>
    <row r="33" spans="1:11" customFormat="1" ht="15.75">
      <c r="A33" s="19">
        <v>25</v>
      </c>
      <c r="B33" s="460" t="s">
        <v>251</v>
      </c>
      <c r="C33" s="359">
        <v>0</v>
      </c>
      <c r="D33" s="411">
        <v>0</v>
      </c>
      <c r="E33" s="412">
        <v>0</v>
      </c>
      <c r="F33" s="408">
        <f>Sectorwise!M26</f>
        <v>0</v>
      </c>
      <c r="G33" s="371">
        <v>0.03</v>
      </c>
      <c r="H33" s="395">
        <f>Sectorwise!X26</f>
        <v>0</v>
      </c>
      <c r="I33" s="448" t="str">
        <f t="shared" si="4"/>
        <v>-</v>
      </c>
      <c r="J33" s="449" t="str">
        <f t="shared" si="5"/>
        <v>-</v>
      </c>
      <c r="K33" s="449">
        <f t="shared" si="6"/>
        <v>-100</v>
      </c>
    </row>
    <row r="34" spans="1:11" ht="15.75">
      <c r="A34" s="27">
        <v>26</v>
      </c>
      <c r="B34" s="393" t="s">
        <v>252</v>
      </c>
      <c r="C34" s="360">
        <v>0</v>
      </c>
      <c r="D34" s="413">
        <v>422</v>
      </c>
      <c r="E34" s="410">
        <v>52.63</v>
      </c>
      <c r="F34" s="408">
        <f>Sectorwise!M27</f>
        <v>340</v>
      </c>
      <c r="G34" s="371">
        <v>14.91</v>
      </c>
      <c r="H34" s="395">
        <f>Sectorwise!X27</f>
        <v>77.820000000000007</v>
      </c>
      <c r="I34" s="448">
        <f t="shared" si="4"/>
        <v>67.630429195579538</v>
      </c>
      <c r="J34" s="449" t="str">
        <f t="shared" si="5"/>
        <v>-</v>
      </c>
      <c r="K34" s="449">
        <f t="shared" si="6"/>
        <v>421.93158953722343</v>
      </c>
    </row>
    <row r="35" spans="1:11" ht="15.75">
      <c r="A35" s="19">
        <v>27</v>
      </c>
      <c r="B35" s="393" t="s">
        <v>253</v>
      </c>
      <c r="C35" s="360">
        <v>11</v>
      </c>
      <c r="D35" s="413">
        <v>2</v>
      </c>
      <c r="E35" s="410">
        <v>1.1200000000000001</v>
      </c>
      <c r="F35" s="408">
        <f>Sectorwise!M28</f>
        <v>45</v>
      </c>
      <c r="G35" s="371">
        <v>1.25</v>
      </c>
      <c r="H35" s="395">
        <f>Sectorwise!X28</f>
        <v>5.56</v>
      </c>
      <c r="I35" s="448">
        <f t="shared" si="4"/>
        <v>20.143884892086334</v>
      </c>
      <c r="J35" s="449">
        <f t="shared" si="5"/>
        <v>-81.818181818181827</v>
      </c>
      <c r="K35" s="449">
        <f t="shared" si="6"/>
        <v>344.79999999999995</v>
      </c>
    </row>
    <row r="36" spans="1:11" ht="15.75">
      <c r="A36" s="27">
        <v>28</v>
      </c>
      <c r="B36" s="51" t="s">
        <v>254</v>
      </c>
      <c r="C36" s="361">
        <v>0</v>
      </c>
      <c r="D36" s="414">
        <v>604</v>
      </c>
      <c r="E36" s="412">
        <v>34.840000000000003</v>
      </c>
      <c r="F36" s="408">
        <f>Sectorwise!M30</f>
        <v>579</v>
      </c>
      <c r="G36" s="373">
        <v>21.67</v>
      </c>
      <c r="H36" s="395">
        <f>Sectorwise!X30</f>
        <v>74.459999999999994</v>
      </c>
      <c r="I36" s="450">
        <f t="shared" si="4"/>
        <v>46.790222938490473</v>
      </c>
      <c r="J36" s="283" t="str">
        <f t="shared" si="5"/>
        <v>-</v>
      </c>
      <c r="K36" s="283">
        <f t="shared" si="6"/>
        <v>243.60867558837097</v>
      </c>
    </row>
    <row r="37" spans="1:11" ht="15.75">
      <c r="A37" s="19">
        <v>29</v>
      </c>
      <c r="B37" s="43" t="s">
        <v>255</v>
      </c>
      <c r="C37" s="360"/>
      <c r="D37" s="413"/>
      <c r="E37" s="415"/>
      <c r="F37" s="408">
        <f>Sectorwise!M31</f>
        <v>0</v>
      </c>
      <c r="G37" s="377">
        <v>0</v>
      </c>
      <c r="H37" s="395">
        <f>Sectorwise!X31</f>
        <v>0.26</v>
      </c>
      <c r="I37" s="452">
        <f t="shared" si="4"/>
        <v>0</v>
      </c>
      <c r="J37" s="453" t="str">
        <f t="shared" si="5"/>
        <v>-</v>
      </c>
      <c r="K37" s="453" t="str">
        <f t="shared" si="6"/>
        <v>-</v>
      </c>
    </row>
    <row r="38" spans="1:11" ht="15.75">
      <c r="A38" s="27">
        <v>30</v>
      </c>
      <c r="B38" s="44" t="s">
        <v>256</v>
      </c>
      <c r="C38" s="362"/>
      <c r="D38" s="416"/>
      <c r="E38" s="417"/>
      <c r="F38" s="408">
        <f>Sectorwise!M32</f>
        <v>0</v>
      </c>
      <c r="G38" s="378">
        <v>0</v>
      </c>
      <c r="H38" s="395">
        <f>Sectorwise!X32</f>
        <v>0</v>
      </c>
      <c r="I38" s="450" t="str">
        <f t="shared" si="4"/>
        <v>-</v>
      </c>
      <c r="J38" s="283" t="str">
        <f t="shared" si="5"/>
        <v>-</v>
      </c>
      <c r="K38" s="283" t="str">
        <f t="shared" si="6"/>
        <v>-</v>
      </c>
    </row>
    <row r="39" spans="1:11" ht="15.75">
      <c r="A39" s="26"/>
      <c r="B39" s="26" t="s">
        <v>127</v>
      </c>
      <c r="C39" s="355">
        <f t="shared" ref="C39:H39" si="7">SUM(C30:C38)</f>
        <v>154595</v>
      </c>
      <c r="D39" s="418">
        <f t="shared" si="7"/>
        <v>181814</v>
      </c>
      <c r="E39" s="419">
        <f t="shared" si="7"/>
        <v>4859.4100000000008</v>
      </c>
      <c r="F39" s="350">
        <f t="shared" si="7"/>
        <v>262643</v>
      </c>
      <c r="G39" s="374">
        <f t="shared" si="7"/>
        <v>5473.2399999999989</v>
      </c>
      <c r="H39" s="419">
        <f t="shared" si="7"/>
        <v>12144.69</v>
      </c>
      <c r="I39" s="451">
        <f t="shared" si="4"/>
        <v>40.012631034633252</v>
      </c>
      <c r="J39" s="309">
        <f t="shared" si="5"/>
        <v>17.606649632911804</v>
      </c>
      <c r="K39" s="309">
        <f t="shared" si="6"/>
        <v>121.8921516323056</v>
      </c>
    </row>
    <row r="40" spans="1:11" ht="15.75">
      <c r="A40" s="18" t="s">
        <v>52</v>
      </c>
      <c r="B40" s="18" t="s">
        <v>53</v>
      </c>
      <c r="C40" s="363"/>
      <c r="D40" s="420"/>
      <c r="E40" s="421"/>
      <c r="F40" s="422"/>
      <c r="G40" s="379"/>
      <c r="H40" s="421"/>
      <c r="I40" s="448"/>
      <c r="J40" s="449"/>
      <c r="K40" s="449"/>
    </row>
    <row r="41" spans="1:11" ht="15.75">
      <c r="A41" s="38">
        <v>31</v>
      </c>
      <c r="B41" s="459" t="s">
        <v>259</v>
      </c>
      <c r="C41" s="358">
        <v>23461</v>
      </c>
      <c r="D41" s="423">
        <v>24978</v>
      </c>
      <c r="E41" s="410">
        <v>486.23</v>
      </c>
      <c r="F41" s="408">
        <f>Sectorwise!M36</f>
        <v>33248</v>
      </c>
      <c r="G41" s="376">
        <v>492.96</v>
      </c>
      <c r="H41" s="395">
        <f>Sectorwise!X36</f>
        <v>867.59</v>
      </c>
      <c r="I41" s="448">
        <f>IFERROR(E41/H41*100,"-")</f>
        <v>56.043753385815876</v>
      </c>
      <c r="J41" s="449">
        <f>IFERROR((D41-C41)/C41*100,"-")</f>
        <v>6.4660500404927319</v>
      </c>
      <c r="K41" s="449">
        <f>IFERROR((H41-G41)/G41*100,"-")</f>
        <v>75.99602401817593</v>
      </c>
    </row>
    <row r="42" spans="1:11" ht="15.75">
      <c r="A42" s="39">
        <v>32</v>
      </c>
      <c r="B42" s="460" t="s">
        <v>260</v>
      </c>
      <c r="C42" s="359">
        <v>8097</v>
      </c>
      <c r="D42" s="424">
        <v>13114</v>
      </c>
      <c r="E42" s="412">
        <v>154.44999999999999</v>
      </c>
      <c r="F42" s="408">
        <f>Sectorwise!M37</f>
        <v>12387</v>
      </c>
      <c r="G42" s="371">
        <v>162</v>
      </c>
      <c r="H42" s="395">
        <f>Sectorwise!X37</f>
        <v>177.45</v>
      </c>
      <c r="I42" s="450">
        <f>IFERROR(E42/H42*100,"-")</f>
        <v>87.03860242321781</v>
      </c>
      <c r="J42" s="283">
        <f>IFERROR((D42-C42)/C42*100,"-")</f>
        <v>61.9612202050142</v>
      </c>
      <c r="K42" s="283">
        <f>IFERROR((H42-G42)/G42*100,"-")</f>
        <v>9.5370370370370292</v>
      </c>
    </row>
    <row r="43" spans="1:11" ht="15.75">
      <c r="A43" s="26"/>
      <c r="B43" s="26" t="s">
        <v>128</v>
      </c>
      <c r="C43" s="364">
        <f t="shared" ref="C43:H43" si="8">SUM(C41:C42)</f>
        <v>31558</v>
      </c>
      <c r="D43" s="425">
        <f t="shared" si="8"/>
        <v>38092</v>
      </c>
      <c r="E43" s="426">
        <f t="shared" si="8"/>
        <v>640.68000000000006</v>
      </c>
      <c r="F43" s="427">
        <f t="shared" si="8"/>
        <v>45635</v>
      </c>
      <c r="G43" s="380">
        <f t="shared" si="8"/>
        <v>654.96</v>
      </c>
      <c r="H43" s="426">
        <f t="shared" si="8"/>
        <v>1045.04</v>
      </c>
      <c r="I43" s="451">
        <f>IFERROR(E43/H43*100,"-")</f>
        <v>61.306744239454957</v>
      </c>
      <c r="J43" s="309">
        <f>IFERROR((D43-C43)/C43*100,"-")</f>
        <v>20.704734140313075</v>
      </c>
      <c r="K43" s="309">
        <f>IFERROR((H43-G43)/G43*100,"-")</f>
        <v>59.557835593013294</v>
      </c>
    </row>
    <row r="44" spans="1:11" ht="15.75">
      <c r="A44" s="28" t="s">
        <v>57</v>
      </c>
      <c r="B44" s="18" t="s">
        <v>58</v>
      </c>
      <c r="C44" s="365">
        <f t="shared" ref="C44:H44" si="9">C28+C39+C43</f>
        <v>224620</v>
      </c>
      <c r="D44" s="428">
        <f t="shared" si="9"/>
        <v>268920</v>
      </c>
      <c r="E44" s="429">
        <f t="shared" si="9"/>
        <v>7012.5300000000007</v>
      </c>
      <c r="F44" s="427" t="e">
        <f t="shared" si="9"/>
        <v>#REF!</v>
      </c>
      <c r="G44" s="381">
        <f t="shared" si="9"/>
        <v>8363.34</v>
      </c>
      <c r="H44" s="454" t="e">
        <f t="shared" si="9"/>
        <v>#REF!</v>
      </c>
      <c r="I44" s="451" t="str">
        <f>IFERROR(E44/H44*100,"-")</f>
        <v>-</v>
      </c>
      <c r="J44" s="309">
        <f>IFERROR((D44-C44)/C44*100,"-")</f>
        <v>19.722197489092689</v>
      </c>
      <c r="K44" s="309" t="str">
        <f>IFERROR((H44-G44)/G44*100,"-")</f>
        <v>-</v>
      </c>
    </row>
    <row r="45" spans="1:11" ht="15.75">
      <c r="A45" s="28" t="s">
        <v>59</v>
      </c>
      <c r="B45" s="18" t="s">
        <v>60</v>
      </c>
      <c r="C45" s="356"/>
      <c r="D45" s="430"/>
      <c r="E45" s="431"/>
      <c r="F45" s="432"/>
      <c r="G45" s="382"/>
      <c r="H45" s="431"/>
      <c r="I45" s="451"/>
      <c r="J45" s="309"/>
      <c r="K45" s="309"/>
    </row>
    <row r="46" spans="1:11" ht="15.75">
      <c r="A46" s="27">
        <v>33</v>
      </c>
      <c r="B46" s="459" t="s">
        <v>263</v>
      </c>
      <c r="C46" s="357">
        <v>0</v>
      </c>
      <c r="D46" s="433">
        <v>0</v>
      </c>
      <c r="E46" s="407">
        <v>0</v>
      </c>
      <c r="F46" s="408">
        <f>Sectorwise!M41</f>
        <v>0</v>
      </c>
      <c r="G46" s="376">
        <v>80.739999999999995</v>
      </c>
      <c r="H46" s="395">
        <f>Sectorwise!X41</f>
        <v>5.83</v>
      </c>
      <c r="I46" s="448">
        <f t="shared" ref="I46:I56" si="10">IFERROR(E46/H46*100,"-")</f>
        <v>0</v>
      </c>
      <c r="J46" s="449" t="str">
        <f t="shared" ref="J46:J56" si="11">IFERROR((D46-C46)/C46*100,"-")</f>
        <v>-</v>
      </c>
      <c r="K46" s="449">
        <f t="shared" ref="K46:K56" si="12">IFERROR((H46-G46)/G46*100,"-")</f>
        <v>-92.779291553133518</v>
      </c>
    </row>
    <row r="47" spans="1:11" ht="15.75">
      <c r="A47" s="22">
        <v>34</v>
      </c>
      <c r="B47" s="393" t="s">
        <v>264</v>
      </c>
      <c r="C47" s="358">
        <v>2250</v>
      </c>
      <c r="D47" s="423">
        <v>5394</v>
      </c>
      <c r="E47" s="410">
        <v>43.21</v>
      </c>
      <c r="F47" s="399">
        <f>Sectorwise!M42</f>
        <v>2527</v>
      </c>
      <c r="G47" s="371">
        <v>92.81</v>
      </c>
      <c r="H47" s="395">
        <f>Sectorwise!X42</f>
        <v>106.1314</v>
      </c>
      <c r="I47" s="448">
        <f t="shared" si="10"/>
        <v>40.713681342185254</v>
      </c>
      <c r="J47" s="449">
        <f t="shared" si="11"/>
        <v>139.73333333333332</v>
      </c>
      <c r="K47" s="449">
        <f t="shared" si="12"/>
        <v>14.353410192867145</v>
      </c>
    </row>
    <row r="48" spans="1:11" ht="15.75">
      <c r="A48" s="27">
        <v>35</v>
      </c>
      <c r="B48" s="393" t="s">
        <v>265</v>
      </c>
      <c r="C48" s="358">
        <v>511</v>
      </c>
      <c r="D48" s="423">
        <v>528</v>
      </c>
      <c r="E48" s="410">
        <v>2.56</v>
      </c>
      <c r="F48" s="399">
        <f>Sectorwise!M43</f>
        <v>2432</v>
      </c>
      <c r="G48" s="371">
        <v>13.43</v>
      </c>
      <c r="H48" s="395">
        <f>Sectorwise!X43</f>
        <v>71.989999999999995</v>
      </c>
      <c r="I48" s="448">
        <f t="shared" si="10"/>
        <v>3.5560494513126826</v>
      </c>
      <c r="J48" s="449">
        <f t="shared" si="11"/>
        <v>3.3268101761252442</v>
      </c>
      <c r="K48" s="449">
        <f t="shared" si="12"/>
        <v>436.03871928518237</v>
      </c>
    </row>
    <row r="49" spans="1:11" ht="15.75">
      <c r="A49" s="22">
        <v>36</v>
      </c>
      <c r="B49" s="393" t="s">
        <v>266</v>
      </c>
      <c r="C49" s="358">
        <v>0</v>
      </c>
      <c r="D49" s="423">
        <v>0</v>
      </c>
      <c r="E49" s="410">
        <v>0</v>
      </c>
      <c r="F49" s="399">
        <f>Sectorwise!M44</f>
        <v>1376</v>
      </c>
      <c r="G49" s="371">
        <v>61.95</v>
      </c>
      <c r="H49" s="395">
        <f>Sectorwise!X44</f>
        <v>63.2</v>
      </c>
      <c r="I49" s="448">
        <f t="shared" si="10"/>
        <v>0</v>
      </c>
      <c r="J49" s="449" t="str">
        <f t="shared" si="11"/>
        <v>-</v>
      </c>
      <c r="K49" s="449">
        <f t="shared" si="12"/>
        <v>2.0177562550443904</v>
      </c>
    </row>
    <row r="50" spans="1:11" ht="15.75">
      <c r="A50" s="27">
        <v>37</v>
      </c>
      <c r="B50" s="393" t="s">
        <v>267</v>
      </c>
      <c r="C50" s="358">
        <v>1641</v>
      </c>
      <c r="D50" s="423">
        <v>2200</v>
      </c>
      <c r="E50" s="410">
        <v>38.76</v>
      </c>
      <c r="F50" s="399">
        <f>Sectorwise!M45</f>
        <v>2393</v>
      </c>
      <c r="G50" s="371">
        <v>17.91</v>
      </c>
      <c r="H50" s="395">
        <f>Sectorwise!X45</f>
        <v>111.86999999999999</v>
      </c>
      <c r="I50" s="448">
        <f t="shared" si="10"/>
        <v>34.647358541163854</v>
      </c>
      <c r="J50" s="449">
        <f t="shared" si="11"/>
        <v>34.064594759293115</v>
      </c>
      <c r="K50" s="449">
        <f t="shared" si="12"/>
        <v>524.62311557788939</v>
      </c>
    </row>
    <row r="51" spans="1:11" ht="15.75">
      <c r="A51" s="22">
        <v>38</v>
      </c>
      <c r="B51" s="460" t="s">
        <v>268</v>
      </c>
      <c r="C51" s="359">
        <v>32</v>
      </c>
      <c r="D51" s="424">
        <v>169</v>
      </c>
      <c r="E51" s="412">
        <v>6.4</v>
      </c>
      <c r="F51" s="399">
        <f>Sectorwise!M46</f>
        <v>18</v>
      </c>
      <c r="G51" s="371">
        <v>6.87</v>
      </c>
      <c r="H51" s="395">
        <f>Sectorwise!X46</f>
        <v>8.370000000000001</v>
      </c>
      <c r="I51" s="448">
        <f t="shared" si="10"/>
        <v>76.463560334528069</v>
      </c>
      <c r="J51" s="449">
        <f t="shared" si="11"/>
        <v>428.125</v>
      </c>
      <c r="K51" s="449">
        <f t="shared" si="12"/>
        <v>21.83406113537119</v>
      </c>
    </row>
    <row r="52" spans="1:11" ht="15.75">
      <c r="A52" s="27">
        <v>39</v>
      </c>
      <c r="B52" s="460" t="s">
        <v>269</v>
      </c>
      <c r="C52" s="359">
        <v>0</v>
      </c>
      <c r="D52" s="424">
        <v>0</v>
      </c>
      <c r="E52" s="412">
        <v>0</v>
      </c>
      <c r="F52" s="399">
        <f>Sectorwise!M47</f>
        <v>0</v>
      </c>
      <c r="G52" s="371">
        <v>0</v>
      </c>
      <c r="H52" s="395">
        <f>Sectorwise!X47</f>
        <v>0</v>
      </c>
      <c r="I52" s="448" t="str">
        <f t="shared" si="10"/>
        <v>-</v>
      </c>
      <c r="J52" s="449" t="str">
        <f t="shared" si="11"/>
        <v>-</v>
      </c>
      <c r="K52" s="449" t="str">
        <f t="shared" si="12"/>
        <v>-</v>
      </c>
    </row>
    <row r="53" spans="1:11" ht="15.75">
      <c r="A53" s="22">
        <v>40</v>
      </c>
      <c r="B53" s="393" t="s">
        <v>270</v>
      </c>
      <c r="C53" s="359">
        <v>0</v>
      </c>
      <c r="D53" s="424">
        <v>0</v>
      </c>
      <c r="E53" s="410">
        <v>0</v>
      </c>
      <c r="F53" s="399">
        <f>Sectorwise!M48</f>
        <v>0</v>
      </c>
      <c r="G53" s="371">
        <v>0</v>
      </c>
      <c r="H53" s="395">
        <f>Sectorwise!X48</f>
        <v>0</v>
      </c>
      <c r="I53" s="448" t="str">
        <f t="shared" si="10"/>
        <v>-</v>
      </c>
      <c r="J53" s="449" t="str">
        <f t="shared" si="11"/>
        <v>-</v>
      </c>
      <c r="K53" s="449" t="str">
        <f t="shared" si="12"/>
        <v>-</v>
      </c>
    </row>
    <row r="54" spans="1:11" ht="15.75">
      <c r="A54" s="27">
        <v>41</v>
      </c>
      <c r="B54" s="393" t="s">
        <v>271</v>
      </c>
      <c r="C54" s="360">
        <v>978</v>
      </c>
      <c r="D54" s="434">
        <v>1167</v>
      </c>
      <c r="E54" s="410">
        <v>19.41</v>
      </c>
      <c r="F54" s="399">
        <f>Sectorwise!M49</f>
        <v>711</v>
      </c>
      <c r="G54" s="371">
        <v>18.350000000000001</v>
      </c>
      <c r="H54" s="395">
        <f>Sectorwise!X49</f>
        <v>18.97</v>
      </c>
      <c r="I54" s="448">
        <f t="shared" si="10"/>
        <v>102.31945176594624</v>
      </c>
      <c r="J54" s="449">
        <f t="shared" si="11"/>
        <v>19.325153374233128</v>
      </c>
      <c r="K54" s="449">
        <f t="shared" si="12"/>
        <v>3.3787465940054355</v>
      </c>
    </row>
    <row r="55" spans="1:11" ht="15.75">
      <c r="A55" s="22">
        <v>42</v>
      </c>
      <c r="B55" s="460" t="s">
        <v>272</v>
      </c>
      <c r="C55" s="361">
        <v>399</v>
      </c>
      <c r="D55" s="435">
        <v>427</v>
      </c>
      <c r="E55" s="412">
        <v>23.92</v>
      </c>
      <c r="F55" s="399">
        <f>Sectorwise!M50</f>
        <v>425</v>
      </c>
      <c r="G55" s="373">
        <v>17</v>
      </c>
      <c r="H55" s="395">
        <f>Sectorwise!X50</f>
        <v>29.82</v>
      </c>
      <c r="I55" s="450">
        <f t="shared" si="10"/>
        <v>80.214621059691481</v>
      </c>
      <c r="J55" s="283">
        <f t="shared" si="11"/>
        <v>7.0175438596491224</v>
      </c>
      <c r="K55" s="283">
        <f t="shared" si="12"/>
        <v>75.411764705882362</v>
      </c>
    </row>
    <row r="56" spans="1:11" ht="15.75">
      <c r="A56" s="26" t="s">
        <v>21</v>
      </c>
      <c r="B56" s="462" t="s">
        <v>71</v>
      </c>
      <c r="C56" s="364">
        <f t="shared" ref="C56:H56" si="13">SUM(C46:C55)</f>
        <v>5811</v>
      </c>
      <c r="D56" s="425">
        <f t="shared" si="13"/>
        <v>9885</v>
      </c>
      <c r="E56" s="426">
        <f t="shared" si="13"/>
        <v>134.26</v>
      </c>
      <c r="F56" s="427">
        <f t="shared" si="13"/>
        <v>9882</v>
      </c>
      <c r="G56" s="380">
        <f t="shared" si="13"/>
        <v>309.06000000000006</v>
      </c>
      <c r="H56" s="426">
        <f t="shared" si="13"/>
        <v>416.1814</v>
      </c>
      <c r="I56" s="451">
        <f t="shared" si="10"/>
        <v>32.259971252920003</v>
      </c>
      <c r="J56" s="309">
        <f t="shared" si="11"/>
        <v>70.10841507485803</v>
      </c>
      <c r="K56" s="309">
        <f t="shared" si="12"/>
        <v>34.660389568368579</v>
      </c>
    </row>
    <row r="57" spans="1:11" ht="15.75">
      <c r="A57" s="38" t="s">
        <v>129</v>
      </c>
      <c r="B57" s="461" t="s">
        <v>73</v>
      </c>
      <c r="C57" s="364"/>
      <c r="D57" s="425"/>
      <c r="E57" s="426"/>
      <c r="F57" s="436"/>
      <c r="G57" s="383"/>
      <c r="H57" s="426"/>
      <c r="I57" s="451"/>
      <c r="J57" s="283"/>
      <c r="K57" s="309"/>
    </row>
    <row r="58" spans="1:11" ht="15.75">
      <c r="A58" s="19">
        <v>43</v>
      </c>
      <c r="B58" s="461" t="s">
        <v>273</v>
      </c>
      <c r="C58" s="366">
        <v>0</v>
      </c>
      <c r="D58" s="437">
        <v>0</v>
      </c>
      <c r="E58" s="438">
        <v>0</v>
      </c>
      <c r="F58" s="439">
        <f>Sectorwise!M53</f>
        <v>1164</v>
      </c>
      <c r="G58" s="384">
        <v>395.61</v>
      </c>
      <c r="H58" s="395">
        <f>Sectorwise!X53</f>
        <v>237.92</v>
      </c>
      <c r="I58" s="450">
        <f>IFERROR(E58/H58*100,"-")</f>
        <v>0</v>
      </c>
      <c r="J58" s="309" t="str">
        <f>IFERROR((D58-C58)/C58*100,"-")</f>
        <v>-</v>
      </c>
      <c r="K58" s="283">
        <f>IFERROR((H58-G58)/G58*100,"-")</f>
        <v>-39.85996309496727</v>
      </c>
    </row>
    <row r="59" spans="1:11" ht="15.75">
      <c r="A59" s="41"/>
      <c r="B59" s="20" t="s">
        <v>75</v>
      </c>
      <c r="C59" s="367">
        <v>0</v>
      </c>
      <c r="D59" s="440">
        <v>0</v>
      </c>
      <c r="E59" s="441">
        <f>E58</f>
        <v>0</v>
      </c>
      <c r="F59" s="442">
        <f>F58</f>
        <v>1164</v>
      </c>
      <c r="G59" s="385">
        <f>G58</f>
        <v>395.61</v>
      </c>
      <c r="H59" s="441">
        <f>H58</f>
        <v>237.92</v>
      </c>
      <c r="I59" s="451">
        <f>IFERROR(E59/H59*100,"-")</f>
        <v>0</v>
      </c>
      <c r="J59" s="283" t="str">
        <f>IFERROR((D59-C59)/C59*100,"-")</f>
        <v>-</v>
      </c>
      <c r="K59" s="309">
        <f>IFERROR((H59-G59)/G59*100,"-")</f>
        <v>-39.85996309496727</v>
      </c>
    </row>
    <row r="60" spans="1:11" ht="27" customHeight="1">
      <c r="A60" s="1645" t="s">
        <v>130</v>
      </c>
      <c r="B60" s="1646"/>
      <c r="C60" s="368">
        <f t="shared" ref="C60:H60" si="14">SUM(C28,C39,C43,C56,C59)</f>
        <v>230431</v>
      </c>
      <c r="D60" s="443">
        <f t="shared" si="14"/>
        <v>278805</v>
      </c>
      <c r="E60" s="444">
        <f t="shared" si="14"/>
        <v>7146.7900000000009</v>
      </c>
      <c r="F60" s="445" t="e">
        <f t="shared" si="14"/>
        <v>#REF!</v>
      </c>
      <c r="G60" s="386">
        <f t="shared" si="14"/>
        <v>9068.01</v>
      </c>
      <c r="H60" s="444" t="e">
        <f t="shared" si="14"/>
        <v>#REF!</v>
      </c>
      <c r="I60" s="455" t="str">
        <f>IFERROR(E60/H60*100,"-")</f>
        <v>-</v>
      </c>
      <c r="J60" s="456">
        <f>IFERROR((D60-C60)/C60*100,"-")</f>
        <v>20.992835165407431</v>
      </c>
      <c r="K60" s="456" t="str">
        <f>IFERROR((H60-G60)/G60*100,"-")</f>
        <v>-</v>
      </c>
    </row>
    <row r="61" spans="1:11">
      <c r="A61" s="348"/>
      <c r="B61" s="348"/>
      <c r="C61" s="348"/>
      <c r="D61"/>
      <c r="E61"/>
      <c r="F61"/>
      <c r="G61" s="348"/>
      <c r="H61" s="348"/>
      <c r="I61" s="348"/>
      <c r="J61" s="348"/>
      <c r="K61" s="348"/>
    </row>
    <row r="62" spans="1:11" ht="15.75">
      <c r="A62"/>
      <c r="B62"/>
      <c r="C62"/>
      <c r="D62"/>
      <c r="E62"/>
      <c r="F62" s="182">
        <f ca="1">Sectorwise!M55</f>
        <v>360590</v>
      </c>
      <c r="G62" s="182"/>
      <c r="H62" s="182">
        <f ca="1">Sectorwise!N55</f>
        <v>10897.644600000001</v>
      </c>
      <c r="I62"/>
      <c r="J62"/>
      <c r="K62"/>
    </row>
    <row r="63" spans="1:11" ht="15.75">
      <c r="A63"/>
      <c r="B63"/>
      <c r="C63"/>
      <c r="D63"/>
      <c r="E63"/>
      <c r="F63" s="310" t="e">
        <f ca="1">F62-F60</f>
        <v>#REF!</v>
      </c>
      <c r="G63" s="182"/>
      <c r="H63" s="310" t="e">
        <f ca="1">H62-H60</f>
        <v>#REF!</v>
      </c>
      <c r="I63"/>
      <c r="J63"/>
      <c r="K63"/>
    </row>
  </sheetData>
  <mergeCells count="16">
    <mergeCell ref="A60:B60"/>
    <mergeCell ref="G4:G5"/>
    <mergeCell ref="A1:G1"/>
    <mergeCell ref="I1:K1"/>
    <mergeCell ref="B2:B5"/>
    <mergeCell ref="A2:A5"/>
    <mergeCell ref="H4:H5"/>
    <mergeCell ref="C2:E3"/>
    <mergeCell ref="F2:H3"/>
    <mergeCell ref="I2:I5"/>
    <mergeCell ref="J2:J5"/>
    <mergeCell ref="K2:K5"/>
    <mergeCell ref="C4:C5"/>
    <mergeCell ref="D4:D5"/>
    <mergeCell ref="E4:E5"/>
    <mergeCell ref="F4:F5"/>
  </mergeCells>
  <printOptions horizontalCentered="1"/>
  <pageMargins left="0" right="0" top="0" bottom="0" header="0.3" footer="0.3"/>
  <pageSetup paperSize="9" scale="60" orientation="landscape" horizontalDpi="429496729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52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20" sqref="G20"/>
    </sheetView>
  </sheetViews>
  <sheetFormatPr defaultColWidth="9.28515625" defaultRowHeight="12.75"/>
  <cols>
    <col min="1" max="1" width="7.42578125" customWidth="1"/>
    <col min="2" max="2" width="66.7109375" customWidth="1"/>
    <col min="3" max="3" width="17.28515625" customWidth="1"/>
    <col min="4" max="4" width="19.28515625" customWidth="1"/>
    <col min="5" max="5" width="19" customWidth="1"/>
    <col min="6" max="6" width="18.5703125" customWidth="1"/>
    <col min="7" max="7" width="13.28515625" customWidth="1"/>
    <col min="8" max="8" width="9.28515625" customWidth="1"/>
  </cols>
  <sheetData>
    <row r="1" spans="1:7" ht="15.75" customHeight="1">
      <c r="A1" s="1676" t="s">
        <v>296</v>
      </c>
      <c r="B1" s="1676"/>
      <c r="C1" s="1676"/>
      <c r="D1" s="1676"/>
      <c r="E1" s="1676"/>
      <c r="F1" s="1676"/>
      <c r="G1" s="1676"/>
    </row>
    <row r="2" spans="1:7" ht="20.25" customHeight="1">
      <c r="A2" s="1681" t="s">
        <v>400</v>
      </c>
      <c r="B2" s="1681"/>
      <c r="C2" s="1681"/>
      <c r="D2" s="1681"/>
      <c r="E2" s="1681"/>
      <c r="F2" s="1681"/>
      <c r="G2" s="1681"/>
    </row>
    <row r="3" spans="1:7" ht="14.25" customHeight="1">
      <c r="A3" s="318"/>
      <c r="B3" s="318"/>
      <c r="C3" s="321"/>
      <c r="D3" s="318"/>
      <c r="E3" s="1677" t="s">
        <v>286</v>
      </c>
      <c r="F3" s="1677"/>
      <c r="G3" s="1677"/>
    </row>
    <row r="4" spans="1:7" ht="15.75" customHeight="1">
      <c r="A4" s="1682" t="s">
        <v>297</v>
      </c>
      <c r="B4" s="1682" t="s">
        <v>274</v>
      </c>
      <c r="C4" s="1685" t="s">
        <v>298</v>
      </c>
      <c r="D4" s="1685" t="s">
        <v>299</v>
      </c>
      <c r="E4" s="1685" t="s">
        <v>300</v>
      </c>
      <c r="F4" s="1685" t="s">
        <v>301</v>
      </c>
      <c r="G4" s="1678" t="s">
        <v>302</v>
      </c>
    </row>
    <row r="5" spans="1:7">
      <c r="A5" s="1683"/>
      <c r="B5" s="1683"/>
      <c r="C5" s="1686"/>
      <c r="D5" s="1686"/>
      <c r="E5" s="1686"/>
      <c r="F5" s="1686"/>
      <c r="G5" s="1679"/>
    </row>
    <row r="6" spans="1:7">
      <c r="A6" s="1683"/>
      <c r="B6" s="1683"/>
      <c r="C6" s="1686"/>
      <c r="D6" s="1686"/>
      <c r="E6" s="1686"/>
      <c r="F6" s="1686"/>
      <c r="G6" s="1679"/>
    </row>
    <row r="7" spans="1:7">
      <c r="A7" s="1683"/>
      <c r="B7" s="1683"/>
      <c r="C7" s="1686"/>
      <c r="D7" s="1686"/>
      <c r="E7" s="1686"/>
      <c r="F7" s="1686"/>
      <c r="G7" s="1679"/>
    </row>
    <row r="8" spans="1:7" ht="39" customHeight="1">
      <c r="A8" s="1683"/>
      <c r="B8" s="1683"/>
      <c r="C8" s="1687"/>
      <c r="D8" s="1687"/>
      <c r="E8" s="1687"/>
      <c r="F8" s="1687"/>
      <c r="G8" s="1680"/>
    </row>
    <row r="9" spans="1:7" ht="22.5" customHeight="1">
      <c r="A9" s="1684"/>
      <c r="B9" s="1684"/>
      <c r="C9" s="322"/>
      <c r="D9" s="322" t="s">
        <v>392</v>
      </c>
      <c r="E9" s="322" t="s">
        <v>392</v>
      </c>
      <c r="F9" s="322" t="s">
        <v>392</v>
      </c>
      <c r="G9" s="323"/>
    </row>
    <row r="10" spans="1:7" ht="17.25">
      <c r="A10" s="324"/>
      <c r="B10" s="325"/>
      <c r="C10" s="326">
        <v>1</v>
      </c>
      <c r="D10" s="326">
        <v>2</v>
      </c>
      <c r="E10" s="326">
        <v>3</v>
      </c>
      <c r="F10" s="326">
        <v>4</v>
      </c>
      <c r="G10" s="327"/>
    </row>
    <row r="11" spans="1:7" ht="22.15" customHeight="1">
      <c r="A11" s="328">
        <v>1</v>
      </c>
      <c r="B11" s="329" t="s">
        <v>303</v>
      </c>
      <c r="C11" s="330">
        <f>'Deposits &amp; Advances'!I61</f>
        <v>136812.04942199998</v>
      </c>
      <c r="D11" s="331">
        <f>'Deposits &amp; Advances'!I27</f>
        <v>87089.17</v>
      </c>
      <c r="E11" s="332">
        <f>D11/C11%</f>
        <v>63.656067113921679</v>
      </c>
      <c r="F11" s="332">
        <f>C11-D11</f>
        <v>49722.879421999984</v>
      </c>
      <c r="G11" s="333"/>
    </row>
    <row r="12" spans="1:7" ht="22.15" customHeight="1">
      <c r="A12" s="334">
        <v>2</v>
      </c>
      <c r="B12" s="335" t="s">
        <v>304</v>
      </c>
      <c r="C12" s="332">
        <f>'Deposits &amp; Advances'!K61</f>
        <v>65917.978629000005</v>
      </c>
      <c r="D12" s="331">
        <f>'Deposits &amp; Advances'!K29</f>
        <v>44947.11</v>
      </c>
      <c r="E12" s="336">
        <f>D12/C12%</f>
        <v>68.186420358809272</v>
      </c>
      <c r="F12" s="336">
        <f>C12-D12</f>
        <v>20970.868629000004</v>
      </c>
      <c r="G12" s="337"/>
    </row>
    <row r="13" spans="1:7" ht="22.15" customHeight="1">
      <c r="A13" s="328">
        <v>3</v>
      </c>
      <c r="B13" s="335" t="s">
        <v>305</v>
      </c>
      <c r="C13" s="336">
        <f>SUM(C11:C12)</f>
        <v>202730.02805099997</v>
      </c>
      <c r="D13" s="338">
        <f>SUM(D11:D12)</f>
        <v>132036.28</v>
      </c>
      <c r="E13" s="336">
        <f>D13/C13%</f>
        <v>65.129118399166885</v>
      </c>
      <c r="F13" s="336">
        <f>SUM(F11:F12)</f>
        <v>70693.748050999988</v>
      </c>
      <c r="G13" s="337"/>
    </row>
    <row r="14" spans="1:7" ht="22.15" customHeight="1">
      <c r="A14" s="334">
        <v>4</v>
      </c>
      <c r="B14" s="335" t="s">
        <v>306</v>
      </c>
      <c r="C14" s="336">
        <f>(C13/C45)</f>
        <v>101.11223344189524</v>
      </c>
      <c r="D14" s="338">
        <f>(D13/D45)</f>
        <v>167.13453164556961</v>
      </c>
      <c r="E14" s="336"/>
      <c r="F14" s="336">
        <f>(F13/F45)</f>
        <v>58.184154774485584</v>
      </c>
      <c r="G14" s="337"/>
    </row>
    <row r="15" spans="1:7" ht="22.15" customHeight="1">
      <c r="A15" s="328">
        <v>5</v>
      </c>
      <c r="B15" s="339" t="s">
        <v>275</v>
      </c>
      <c r="C15" s="336">
        <f>C12/C11*100</f>
        <v>48.181413046210899</v>
      </c>
      <c r="D15" s="338">
        <f>D12/D11*100</f>
        <v>51.61044708544128</v>
      </c>
      <c r="E15" s="336"/>
      <c r="F15" s="336">
        <f>F12/F11*100</f>
        <v>42.175491187908563</v>
      </c>
      <c r="G15" s="340">
        <v>0.6</v>
      </c>
    </row>
    <row r="16" spans="1:7" ht="22.15" customHeight="1">
      <c r="A16" s="334">
        <v>6</v>
      </c>
      <c r="B16" s="308" t="s">
        <v>276</v>
      </c>
      <c r="C16" s="341">
        <f ca="1">Sectorwise!AL55</f>
        <v>30503.890499999994</v>
      </c>
      <c r="D16" s="342">
        <f>Sectorwise!AL23</f>
        <v>21593.559999999998</v>
      </c>
      <c r="E16" s="336">
        <f ca="1">D16/C16%</f>
        <v>70.789527650579529</v>
      </c>
      <c r="F16" s="336">
        <f ca="1">C16-D16</f>
        <v>8910.3304999999964</v>
      </c>
      <c r="G16" s="343"/>
    </row>
    <row r="17" spans="1:7" ht="22.15" customHeight="1">
      <c r="A17" s="328">
        <v>7</v>
      </c>
      <c r="B17" s="339" t="s">
        <v>277</v>
      </c>
      <c r="C17" s="336">
        <f ca="1">C16/C12*100</f>
        <v>46.275524726997759</v>
      </c>
      <c r="D17" s="338">
        <f>D16/D12*100</f>
        <v>48.042154434400778</v>
      </c>
      <c r="E17" s="337"/>
      <c r="F17" s="336">
        <f ca="1">F16/F12*100</f>
        <v>42.489086444793998</v>
      </c>
      <c r="G17" s="340">
        <v>0.4</v>
      </c>
    </row>
    <row r="18" spans="1:7" ht="22.15" customHeight="1">
      <c r="A18" s="334">
        <v>8</v>
      </c>
      <c r="B18" s="339" t="s">
        <v>307</v>
      </c>
      <c r="C18" s="341">
        <f ca="1">Sectorwise!J55</f>
        <v>8743.0690999999988</v>
      </c>
      <c r="D18" s="342">
        <f>Sectorwise!J23</f>
        <v>6643.71</v>
      </c>
      <c r="E18" s="336">
        <f ca="1">D18/C18%</f>
        <v>75.98830483908678</v>
      </c>
      <c r="F18" s="336">
        <f ca="1">C18-D18</f>
        <v>2099.3590999999988</v>
      </c>
      <c r="G18" s="343"/>
    </row>
    <row r="19" spans="1:7" ht="22.15" customHeight="1">
      <c r="A19" s="328">
        <v>9</v>
      </c>
      <c r="B19" s="339" t="s">
        <v>278</v>
      </c>
      <c r="C19" s="336">
        <f ca="1">C18*100/C12</f>
        <v>13.263557654290034</v>
      </c>
      <c r="D19" s="338">
        <f>100*(D18/D12)</f>
        <v>14.781172805103598</v>
      </c>
      <c r="E19" s="337"/>
      <c r="F19" s="336">
        <f ca="1">100*(F18/F12)</f>
        <v>10.01083520735453</v>
      </c>
      <c r="G19" s="340">
        <v>0.18</v>
      </c>
    </row>
    <row r="20" spans="1:7" ht="22.15" customHeight="1">
      <c r="A20" s="334">
        <v>10</v>
      </c>
      <c r="B20" s="339" t="s">
        <v>308</v>
      </c>
      <c r="C20" s="341">
        <f ca="1">Sectorwise!X55</f>
        <v>16115.6414</v>
      </c>
      <c r="D20" s="342">
        <f>Sectorwise!X23</f>
        <v>11370.510000000002</v>
      </c>
      <c r="E20" s="336">
        <f ca="1">D20/C20%</f>
        <v>70.555739717564094</v>
      </c>
      <c r="F20" s="336">
        <f ca="1">C20-D20</f>
        <v>4745.1313999999984</v>
      </c>
      <c r="G20" s="337"/>
    </row>
    <row r="21" spans="1:7" ht="22.15" customHeight="1">
      <c r="A21" s="328">
        <v>11</v>
      </c>
      <c r="B21" s="339" t="s">
        <v>279</v>
      </c>
      <c r="C21" s="336">
        <f ca="1">C20/C12*100</f>
        <v>24.44802121542919</v>
      </c>
      <c r="D21" s="338">
        <f>100*(D20/D12)</f>
        <v>25.297533033825758</v>
      </c>
      <c r="E21" s="337"/>
      <c r="F21" s="336">
        <f ca="1">100*(F20/F12)</f>
        <v>22.627252518467898</v>
      </c>
      <c r="G21" s="337"/>
    </row>
    <row r="22" spans="1:7" ht="22.15" customHeight="1">
      <c r="A22" s="334">
        <v>12</v>
      </c>
      <c r="B22" s="547" t="s">
        <v>309</v>
      </c>
      <c r="C22" s="336">
        <f ca="1">Sectorwise!Z55</f>
        <v>64.39</v>
      </c>
      <c r="D22" s="342">
        <f>Sectorwise!Z23</f>
        <v>64.39</v>
      </c>
      <c r="E22" s="336">
        <f ca="1">D22/C22%</f>
        <v>100</v>
      </c>
      <c r="F22" s="336">
        <f ca="1">C22-D22</f>
        <v>0</v>
      </c>
      <c r="G22" s="337"/>
    </row>
    <row r="23" spans="1:7" ht="22.15" customHeight="1">
      <c r="A23" s="328">
        <v>13</v>
      </c>
      <c r="B23" s="457" t="s">
        <v>280</v>
      </c>
      <c r="C23" s="336">
        <f ca="1">C22/C12*100</f>
        <v>9.768200017540013E-2</v>
      </c>
      <c r="D23" s="336">
        <f>D22/D12*100</f>
        <v>0.14325726392642374</v>
      </c>
      <c r="E23" s="333"/>
      <c r="F23" s="336">
        <f ca="1">100*(F22/F12)</f>
        <v>0</v>
      </c>
      <c r="G23" s="333"/>
    </row>
    <row r="24" spans="1:7" ht="22.15" customHeight="1">
      <c r="A24" s="334">
        <v>14</v>
      </c>
      <c r="B24" s="457" t="s">
        <v>310</v>
      </c>
      <c r="C24" s="341">
        <f ca="1">Sectorwise!AB55</f>
        <v>383.6386</v>
      </c>
      <c r="D24" s="342">
        <f>Sectorwise!AB23</f>
        <v>261.89</v>
      </c>
      <c r="E24" s="332">
        <f ca="1">D24/C24%</f>
        <v>68.26476793523905</v>
      </c>
      <c r="F24" s="332">
        <f ca="1">C24-D24</f>
        <v>121.74860000000001</v>
      </c>
      <c r="G24" s="333"/>
    </row>
    <row r="25" spans="1:7" ht="22.15" customHeight="1">
      <c r="A25" s="328">
        <v>15</v>
      </c>
      <c r="B25" s="339" t="s">
        <v>311</v>
      </c>
      <c r="C25" s="336">
        <f ca="1">C24*100/C12</f>
        <v>0.58199387781472678</v>
      </c>
      <c r="D25" s="338">
        <f>D24/D12%</f>
        <v>0.58266260055429597</v>
      </c>
      <c r="E25" s="337"/>
      <c r="F25" s="336">
        <f ca="1">F24/F12%</f>
        <v>0.58056059648210001</v>
      </c>
      <c r="G25" s="337"/>
    </row>
    <row r="26" spans="1:7" ht="22.15" customHeight="1">
      <c r="A26" s="334">
        <v>16</v>
      </c>
      <c r="B26" s="339" t="s">
        <v>312</v>
      </c>
      <c r="C26" s="341">
        <f ca="1">Sectorwise!AD55</f>
        <v>4401.0458999999992</v>
      </c>
      <c r="D26" s="342">
        <f>Sectorwise!AD23</f>
        <v>2727.7</v>
      </c>
      <c r="E26" s="336">
        <f ca="1">D26/C26%</f>
        <v>61.978449259072725</v>
      </c>
      <c r="F26" s="336">
        <f ca="1">C26-D26</f>
        <v>1673.3458999999993</v>
      </c>
      <c r="G26" s="337"/>
    </row>
    <row r="27" spans="1:7" ht="22.15" customHeight="1">
      <c r="A27" s="328">
        <v>17</v>
      </c>
      <c r="B27" s="339" t="s">
        <v>313</v>
      </c>
      <c r="C27" s="336">
        <f ca="1">C26*100/C12</f>
        <v>6.6765486313984148</v>
      </c>
      <c r="D27" s="338">
        <f>D26/D12%</f>
        <v>6.0686882871890981</v>
      </c>
      <c r="E27" s="337"/>
      <c r="F27" s="336">
        <f ca="1">F26/F12%</f>
        <v>7.9793828744221784</v>
      </c>
      <c r="G27" s="337"/>
    </row>
    <row r="28" spans="1:7" ht="22.15" customHeight="1">
      <c r="A28" s="334">
        <v>18</v>
      </c>
      <c r="B28" s="339" t="s">
        <v>314</v>
      </c>
      <c r="C28" s="341">
        <f ca="1">Sectorwise!AF55</f>
        <v>10.790199999999999</v>
      </c>
      <c r="D28" s="342">
        <f>Sectorwise!AF23</f>
        <v>5.85</v>
      </c>
      <c r="E28" s="336">
        <f ca="1">D28/C28%</f>
        <v>54.215862541936204</v>
      </c>
      <c r="F28" s="336">
        <f ca="1">C28-D28</f>
        <v>4.940199999999999</v>
      </c>
      <c r="G28" s="337"/>
    </row>
    <row r="29" spans="1:7" ht="22.15" customHeight="1">
      <c r="A29" s="328">
        <v>19</v>
      </c>
      <c r="B29" s="458" t="s">
        <v>315</v>
      </c>
      <c r="C29" s="501">
        <f ca="1">C28/C12*100</f>
        <v>1.6369130583826715E-2</v>
      </c>
      <c r="D29" s="501">
        <f>D28/D12*100</f>
        <v>1.3015297312774947E-2</v>
      </c>
      <c r="E29" s="337"/>
      <c r="F29" s="336">
        <f ca="1">F28/F12%</f>
        <v>2.3557440978712443E-2</v>
      </c>
      <c r="G29" s="337"/>
    </row>
    <row r="30" spans="1:7" ht="22.15" customHeight="1">
      <c r="A30" s="334">
        <v>20</v>
      </c>
      <c r="B30" s="339" t="s">
        <v>316</v>
      </c>
      <c r="C30" s="341">
        <f ca="1">Sectorwise!AH55</f>
        <v>32.871299999999998</v>
      </c>
      <c r="D30" s="341">
        <f>Sectorwise!AH23</f>
        <v>24.21</v>
      </c>
      <c r="E30" s="336">
        <f ca="1">D30/C30%</f>
        <v>73.650874775259879</v>
      </c>
      <c r="F30" s="336">
        <f ca="1">C30-D30</f>
        <v>8.6612999999999971</v>
      </c>
      <c r="G30" s="337"/>
    </row>
    <row r="31" spans="1:7" ht="22.15" customHeight="1">
      <c r="A31" s="328">
        <v>21</v>
      </c>
      <c r="B31" s="458" t="s">
        <v>317</v>
      </c>
      <c r="C31" s="336">
        <f ca="1">C30/C12*100</f>
        <v>4.9866972082087749E-2</v>
      </c>
      <c r="D31" s="336">
        <f>D30/D12*100</f>
        <v>5.3863307340560947E-2</v>
      </c>
      <c r="E31" s="337"/>
      <c r="F31" s="336">
        <f ca="1">F30/F12%</f>
        <v>4.1301579601822201E-2</v>
      </c>
      <c r="G31" s="337"/>
    </row>
    <row r="32" spans="1:7" ht="22.15" customHeight="1">
      <c r="A32" s="334">
        <v>22</v>
      </c>
      <c r="B32" s="339" t="s">
        <v>318</v>
      </c>
      <c r="C32" s="336">
        <f ca="1">Sectorwise!AJ55</f>
        <v>752.44400000000007</v>
      </c>
      <c r="D32" s="338">
        <f>Sectorwise!AJ23</f>
        <v>495.3</v>
      </c>
      <c r="E32" s="336">
        <f ca="1">D32/C32%</f>
        <v>65.825496648255537</v>
      </c>
      <c r="F32" s="336">
        <f ca="1">C32-D32</f>
        <v>257.14400000000006</v>
      </c>
      <c r="G32" s="337"/>
    </row>
    <row r="33" spans="1:7" ht="22.15" customHeight="1">
      <c r="A33" s="328">
        <v>23</v>
      </c>
      <c r="B33" s="339" t="s">
        <v>281</v>
      </c>
      <c r="C33" s="336">
        <f ca="1">C32/C12*100</f>
        <v>1.1414852452240842</v>
      </c>
      <c r="D33" s="338">
        <f>D32/D12*100</f>
        <v>1.1019618391482788</v>
      </c>
      <c r="E33" s="337"/>
      <c r="F33" s="336">
        <f ca="1">100*(F32/F12)</f>
        <v>1.2261962274867484</v>
      </c>
      <c r="G33" s="337"/>
    </row>
    <row r="34" spans="1:7" ht="22.15" customHeight="1">
      <c r="A34" s="334">
        <v>24</v>
      </c>
      <c r="B34" s="339" t="s">
        <v>319</v>
      </c>
      <c r="C34" s="336">
        <f ca="1">Sectorwise!AN55</f>
        <v>7410.1871999999994</v>
      </c>
      <c r="D34" s="338">
        <f>Sectorwise!BD23</f>
        <v>0</v>
      </c>
      <c r="E34" s="336">
        <f ca="1">D34/C34%</f>
        <v>0</v>
      </c>
      <c r="F34" s="336">
        <f ca="1">C34-D34</f>
        <v>7410.1871999999994</v>
      </c>
      <c r="G34" s="337"/>
    </row>
    <row r="35" spans="1:7" ht="22.15" customHeight="1">
      <c r="A35" s="328">
        <v>25</v>
      </c>
      <c r="B35" s="339" t="s">
        <v>282</v>
      </c>
      <c r="C35" s="341">
        <f ca="1">C34*100/C12</f>
        <v>11.241526749031646</v>
      </c>
      <c r="D35" s="342">
        <f>100*(D34/D12)</f>
        <v>0</v>
      </c>
      <c r="E35" s="337"/>
      <c r="F35" s="341">
        <f ca="1">100*(F34/F12)</f>
        <v>35.335623579047493</v>
      </c>
      <c r="G35" s="340">
        <v>0.1</v>
      </c>
    </row>
    <row r="36" spans="1:7" ht="22.15" customHeight="1">
      <c r="A36" s="334">
        <v>26</v>
      </c>
      <c r="B36" s="335" t="s">
        <v>320</v>
      </c>
      <c r="C36" s="336">
        <f ca="1">Sectorwise!BG55</f>
        <v>36.769999999999996</v>
      </c>
      <c r="D36" s="338">
        <f>Sectorwise!BG23</f>
        <v>34.799999999999997</v>
      </c>
      <c r="E36" s="336">
        <f ca="1">D36/C36%</f>
        <v>94.642371498504218</v>
      </c>
      <c r="F36" s="336">
        <f ca="1">C36-D36</f>
        <v>1.9699999999999989</v>
      </c>
      <c r="G36" s="337"/>
    </row>
    <row r="37" spans="1:7" ht="22.15" customHeight="1">
      <c r="A37" s="328">
        <v>27</v>
      </c>
      <c r="B37" s="335" t="s">
        <v>283</v>
      </c>
      <c r="C37" s="336">
        <f ca="1">C36*100/C12</f>
        <v>5.5781443491993508E-2</v>
      </c>
      <c r="D37" s="338">
        <f>100*(D36/D12)</f>
        <v>7.7424332732404816E-2</v>
      </c>
      <c r="E37" s="337"/>
      <c r="F37" s="336">
        <v>6.1999999999999998E-3</v>
      </c>
      <c r="G37" s="340">
        <v>0.01</v>
      </c>
    </row>
    <row r="38" spans="1:7" ht="22.15" customHeight="1">
      <c r="A38" s="334">
        <v>28</v>
      </c>
      <c r="B38" s="335" t="s">
        <v>112</v>
      </c>
      <c r="C38" s="341">
        <f ca="1">Sectorwise!BI55</f>
        <v>5425.2800000000007</v>
      </c>
      <c r="D38" s="342">
        <f>Sectorwise!BI23</f>
        <v>4072.35</v>
      </c>
      <c r="E38" s="336">
        <f ca="1">D38/C38%</f>
        <v>75.062485254217279</v>
      </c>
      <c r="F38" s="336">
        <f ca="1">C38-D38</f>
        <v>1352.9300000000007</v>
      </c>
      <c r="G38" s="343"/>
    </row>
    <row r="39" spans="1:7" ht="22.15" customHeight="1">
      <c r="A39" s="328">
        <v>29</v>
      </c>
      <c r="B39" s="335" t="s">
        <v>284</v>
      </c>
      <c r="C39" s="336">
        <f ca="1">C38*100/C12</f>
        <v>8.2303494628295528</v>
      </c>
      <c r="D39" s="338">
        <f>D38/D12*100</f>
        <v>9.0603155575519754</v>
      </c>
      <c r="E39" s="337"/>
      <c r="F39" s="336">
        <v>1.357</v>
      </c>
      <c r="G39" s="340">
        <v>0.05</v>
      </c>
    </row>
    <row r="40" spans="1:7" ht="22.15" customHeight="1">
      <c r="A40" s="334">
        <v>30</v>
      </c>
      <c r="B40" s="329" t="s">
        <v>321</v>
      </c>
      <c r="C40" s="346"/>
      <c r="D40" s="346"/>
      <c r="E40" s="346"/>
      <c r="F40" s="346"/>
      <c r="G40" s="346"/>
    </row>
    <row r="41" spans="1:7" ht="22.15" customHeight="1">
      <c r="A41" s="328">
        <v>31</v>
      </c>
      <c r="B41" s="344" t="s">
        <v>322</v>
      </c>
      <c r="C41" s="511">
        <f>'Deposits &amp; Advances'!F61</f>
        <v>1082</v>
      </c>
      <c r="D41" s="512">
        <f>'Deposits &amp; Advances'!F29</f>
        <v>483</v>
      </c>
      <c r="E41" s="513">
        <f>D41/C41%</f>
        <v>44.639556377079479</v>
      </c>
      <c r="F41" s="511">
        <f>C41-D41</f>
        <v>599</v>
      </c>
      <c r="G41" s="333"/>
    </row>
    <row r="42" spans="1:7" ht="22.15" customHeight="1">
      <c r="A42" s="334">
        <v>32</v>
      </c>
      <c r="B42" s="498" t="s">
        <v>323</v>
      </c>
      <c r="C42" s="514">
        <f>'Deposits &amp; Advances'!E61</f>
        <v>403</v>
      </c>
      <c r="D42" s="515">
        <f>'Deposits &amp; Advances'!E29</f>
        <v>143</v>
      </c>
      <c r="E42" s="516">
        <f>D42/C42%</f>
        <v>35.483870967741936</v>
      </c>
      <c r="F42" s="514">
        <f>C42-D42</f>
        <v>260</v>
      </c>
      <c r="G42" s="337"/>
    </row>
    <row r="43" spans="1:7" ht="22.15" customHeight="1">
      <c r="A43" s="328">
        <v>33</v>
      </c>
      <c r="B43" s="498" t="s">
        <v>324</v>
      </c>
      <c r="C43" s="514">
        <f>'Deposits &amp; Advances'!D61</f>
        <v>341</v>
      </c>
      <c r="D43" s="515">
        <f>'Deposits &amp; Advances'!D29</f>
        <v>70</v>
      </c>
      <c r="E43" s="516">
        <f>D43/C43%</f>
        <v>20.527859237536656</v>
      </c>
      <c r="F43" s="514">
        <f>C43-D43</f>
        <v>271</v>
      </c>
      <c r="G43" s="337"/>
    </row>
    <row r="44" spans="1:7" ht="22.15" customHeight="1">
      <c r="A44" s="334">
        <v>34</v>
      </c>
      <c r="B44" s="345" t="s">
        <v>325</v>
      </c>
      <c r="C44" s="517">
        <f>'Deposits &amp; Advances'!C61</f>
        <v>179</v>
      </c>
      <c r="D44" s="515">
        <f>'Deposits &amp; Advances'!C29</f>
        <v>94</v>
      </c>
      <c r="E44" s="516">
        <f>D44/C44%</f>
        <v>52.513966480446925</v>
      </c>
      <c r="F44" s="514">
        <f>C44-D44</f>
        <v>85</v>
      </c>
      <c r="G44" s="343"/>
    </row>
    <row r="45" spans="1:7" ht="22.15" customHeight="1">
      <c r="A45" s="328">
        <v>35</v>
      </c>
      <c r="B45" s="345" t="s">
        <v>326</v>
      </c>
      <c r="C45" s="497">
        <f>SUM(C41:C44)</f>
        <v>2005</v>
      </c>
      <c r="D45" s="497">
        <f>SUM(D41:D44)</f>
        <v>790</v>
      </c>
      <c r="E45" s="346">
        <f>D45/C45%</f>
        <v>39.401496259351617</v>
      </c>
      <c r="F45" s="497">
        <f>SUM(F41:F44)</f>
        <v>1215</v>
      </c>
      <c r="G45" s="497"/>
    </row>
    <row r="46" spans="1:7" ht="21.75" customHeight="1">
      <c r="A46" s="17"/>
      <c r="B46" s="307" t="s">
        <v>327</v>
      </c>
      <c r="C46" s="17"/>
      <c r="D46" s="17"/>
      <c r="E46" s="17"/>
      <c r="F46" s="17"/>
      <c r="G46" s="17"/>
    </row>
    <row r="47" spans="1:7" ht="21.75" customHeight="1">
      <c r="A47" s="17"/>
      <c r="B47" s="308" t="s">
        <v>328</v>
      </c>
      <c r="C47" s="342">
        <f ca="1">Sectorwise!AZ55</f>
        <v>35414.093099999998</v>
      </c>
      <c r="D47" s="342">
        <f>Sectorwise!AZ23</f>
        <v>23353.550000000003</v>
      </c>
      <c r="E47" s="342">
        <f ca="1">D47/C47%</f>
        <v>65.944227158537643</v>
      </c>
      <c r="F47" s="342">
        <f ca="1">C47-D47</f>
        <v>12060.543099999995</v>
      </c>
      <c r="G47" s="17"/>
    </row>
    <row r="48" spans="1:7" ht="15.75">
      <c r="A48" s="281"/>
      <c r="B48" s="308" t="s">
        <v>329</v>
      </c>
      <c r="C48" s="342">
        <f ca="1">C47/C12*100</f>
        <v>53.724482814192207</v>
      </c>
      <c r="D48" s="342">
        <f>D47/D12*100</f>
        <v>51.957845565599214</v>
      </c>
      <c r="E48" s="342"/>
      <c r="F48" s="342">
        <f ca="1">F47/F12*100</f>
        <v>57.510937259517334</v>
      </c>
      <c r="G48" s="281"/>
    </row>
    <row r="49" spans="1:7">
      <c r="A49" s="281"/>
      <c r="B49" s="282" t="s">
        <v>327</v>
      </c>
      <c r="C49" s="282"/>
      <c r="D49" s="282"/>
      <c r="E49" s="282"/>
      <c r="F49" s="282"/>
      <c r="G49" s="281"/>
    </row>
    <row r="50" spans="1:7">
      <c r="A50" s="281"/>
      <c r="B50" s="281" t="s">
        <v>327</v>
      </c>
      <c r="C50" s="281"/>
      <c r="D50" s="281"/>
      <c r="E50" s="281"/>
      <c r="F50" s="281"/>
      <c r="G50" s="281"/>
    </row>
    <row r="51" spans="1:7" ht="18">
      <c r="A51" s="281"/>
      <c r="B51" s="320" t="s">
        <v>330</v>
      </c>
      <c r="C51" s="319">
        <f ca="1">C16+C47</f>
        <v>65917.983599999992</v>
      </c>
      <c r="D51" s="319">
        <f>D16+D47</f>
        <v>44947.11</v>
      </c>
      <c r="E51" s="281"/>
      <c r="F51" s="281"/>
      <c r="G51" s="281"/>
    </row>
    <row r="52" spans="1:7" ht="15.75">
      <c r="A52" s="281"/>
      <c r="B52" s="281"/>
      <c r="C52" s="347">
        <f ca="1">C12-C51</f>
        <v>-4.9709999875631183E-3</v>
      </c>
      <c r="D52" s="347">
        <f>D12-D51</f>
        <v>0</v>
      </c>
      <c r="E52" s="281"/>
      <c r="F52" s="281"/>
      <c r="G52" s="281"/>
    </row>
  </sheetData>
  <mergeCells count="10">
    <mergeCell ref="A1:G1"/>
    <mergeCell ref="E3:G3"/>
    <mergeCell ref="G4:G8"/>
    <mergeCell ref="A2:G2"/>
    <mergeCell ref="A4:A9"/>
    <mergeCell ref="B4:B9"/>
    <mergeCell ref="C4:C8"/>
    <mergeCell ref="D4:D8"/>
    <mergeCell ref="E4:E8"/>
    <mergeCell ref="F4:F8"/>
  </mergeCells>
  <printOptions horizontalCentered="1"/>
  <pageMargins left="0" right="0" top="1.25" bottom="0.75" header="0.3" footer="0.3"/>
  <pageSetup paperSize="9" scale="65" orientation="portrait" horizontalDpi="429496729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14"/>
  <sheetViews>
    <sheetView topLeftCell="A4" zoomScale="85" zoomScaleNormal="85" workbookViewId="0">
      <selection activeCell="K19" sqref="K19"/>
    </sheetView>
  </sheetViews>
  <sheetFormatPr defaultColWidth="9.28515625" defaultRowHeight="12.75"/>
  <cols>
    <col min="1" max="1" width="9.28515625" customWidth="1"/>
    <col min="2" max="2" width="50.7109375" customWidth="1"/>
    <col min="3" max="3" width="28.28515625" customWidth="1"/>
    <col min="4" max="4" width="18.5703125" customWidth="1"/>
    <col min="5" max="5" width="16.28515625" customWidth="1"/>
    <col min="6" max="6" width="17.7109375" customWidth="1"/>
    <col min="7" max="7" width="22" customWidth="1"/>
    <col min="8" max="8" width="15.28515625" customWidth="1"/>
    <col min="9" max="9" width="14" customWidth="1"/>
    <col min="10" max="10" width="12.5703125" customWidth="1"/>
    <col min="11" max="11" width="12.28515625" customWidth="1"/>
    <col min="12" max="12" width="15.28515625" customWidth="1"/>
    <col min="13" max="13" width="15.42578125" customWidth="1"/>
    <col min="14" max="14" width="13.28515625" customWidth="1"/>
    <col min="15" max="15" width="12.28515625" customWidth="1"/>
    <col min="16" max="16" width="16" customWidth="1"/>
    <col min="17" max="17" width="13.28515625" customWidth="1"/>
    <col min="18" max="18" width="16.28515625" customWidth="1"/>
    <col min="19" max="19" width="12.28515625" customWidth="1"/>
    <col min="20" max="20" width="15.42578125" customWidth="1"/>
    <col min="21" max="21" width="9.7109375" customWidth="1"/>
    <col min="22" max="22" width="17.7109375" customWidth="1"/>
    <col min="23" max="23" width="12.28515625" customWidth="1"/>
    <col min="24" max="24" width="14.7109375" customWidth="1"/>
    <col min="25" max="25" width="11.28515625" customWidth="1"/>
    <col min="26" max="26" width="15.7109375" customWidth="1"/>
    <col min="27" max="27" width="12.28515625" customWidth="1"/>
    <col min="28" max="28" width="15.7109375" customWidth="1"/>
    <col min="29" max="29" width="12" customWidth="1"/>
    <col min="30" max="30" width="18.28515625" customWidth="1"/>
    <col min="31" max="31" width="12.28515625" customWidth="1"/>
    <col min="32" max="32" width="17.7109375" customWidth="1"/>
    <col min="33" max="33" width="12.28515625" customWidth="1"/>
    <col min="34" max="34" width="15.42578125" customWidth="1"/>
    <col min="35" max="35" width="12.28515625" customWidth="1"/>
    <col min="36" max="36" width="15" customWidth="1"/>
    <col min="37" max="37" width="12.28515625" customWidth="1"/>
    <col min="38" max="38" width="15.28515625" customWidth="1"/>
    <col min="39" max="39" width="12.28515625" customWidth="1"/>
    <col min="40" max="40" width="14.7109375" customWidth="1"/>
    <col min="41" max="41" width="10.28515625" customWidth="1"/>
    <col min="42" max="42" width="16.28515625" customWidth="1"/>
    <col min="43" max="43" width="12.28515625" customWidth="1"/>
    <col min="44" max="44" width="16.7109375" customWidth="1"/>
    <col min="45" max="45" width="10.5703125" customWidth="1"/>
    <col min="46" max="46" width="16.28515625" customWidth="1"/>
    <col min="47" max="47" width="12.28515625" customWidth="1"/>
    <col min="48" max="48" width="15.28515625" customWidth="1"/>
    <col min="49" max="49" width="12.42578125" customWidth="1"/>
    <col min="50" max="50" width="19.5703125" customWidth="1"/>
    <col min="51" max="51" width="12.28515625" customWidth="1"/>
    <col min="52" max="52" width="17.7109375" customWidth="1"/>
    <col min="53" max="53" width="12.28515625" customWidth="1"/>
    <col min="54" max="54" width="14.42578125" customWidth="1"/>
    <col min="55" max="55" width="12.28515625" customWidth="1"/>
    <col min="56" max="56" width="15.42578125" customWidth="1"/>
    <col min="57" max="57" width="12" customWidth="1"/>
    <col min="58" max="58" width="18.42578125" customWidth="1"/>
    <col min="59" max="59" width="12.42578125" customWidth="1"/>
    <col min="60" max="60" width="15.28515625" customWidth="1"/>
    <col min="61" max="61" width="13.28515625" customWidth="1"/>
    <col min="62" max="62" width="23.7109375" customWidth="1"/>
    <col min="63" max="63" width="9.28515625" customWidth="1"/>
  </cols>
  <sheetData>
    <row r="1" spans="1:62" ht="29.25" customHeight="1">
      <c r="C1" s="182" t="s">
        <v>331</v>
      </c>
    </row>
    <row r="2" spans="1:62" ht="18.75" customHeight="1"/>
    <row r="3" spans="1:62" ht="33" customHeight="1">
      <c r="A3" s="14"/>
      <c r="B3" s="171" t="s">
        <v>332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 t="s">
        <v>333</v>
      </c>
      <c r="T3" s="171"/>
      <c r="U3" s="17"/>
      <c r="V3" s="171"/>
      <c r="W3" s="171"/>
      <c r="X3" s="171"/>
      <c r="Y3" s="171"/>
      <c r="Z3" s="172"/>
      <c r="AA3" s="171"/>
      <c r="AB3" s="171"/>
      <c r="AC3" s="171"/>
      <c r="AD3" s="171"/>
      <c r="AE3" s="171"/>
      <c r="AF3" s="171"/>
      <c r="AG3" s="171"/>
      <c r="AH3" s="172"/>
      <c r="AI3" s="171" t="s">
        <v>333</v>
      </c>
      <c r="AJ3" s="171"/>
      <c r="AK3" s="17"/>
      <c r="AL3" s="172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 t="s">
        <v>333</v>
      </c>
      <c r="AZ3" s="171"/>
      <c r="BA3" s="17"/>
      <c r="BB3" s="171"/>
      <c r="BC3" s="171"/>
      <c r="BD3" s="171"/>
      <c r="BE3" s="171"/>
      <c r="BF3" s="171"/>
      <c r="BG3" s="17"/>
      <c r="BH3" s="17"/>
      <c r="BI3" s="17"/>
      <c r="BJ3" s="17"/>
    </row>
    <row r="4" spans="1:62" ht="18">
      <c r="A4" s="14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 t="s">
        <v>334</v>
      </c>
      <c r="T4" s="171"/>
      <c r="U4" s="17"/>
      <c r="V4" s="171"/>
      <c r="W4" s="171"/>
      <c r="X4" s="171"/>
      <c r="Y4" s="171"/>
      <c r="Z4" s="172"/>
      <c r="AA4" s="171"/>
      <c r="AB4" s="171"/>
      <c r="AC4" s="171"/>
      <c r="AD4" s="171"/>
      <c r="AE4" s="171"/>
      <c r="AF4" s="171"/>
      <c r="AG4" s="172"/>
      <c r="AH4" s="171"/>
      <c r="AI4" s="171" t="s">
        <v>334</v>
      </c>
      <c r="AJ4" s="171"/>
      <c r="AK4" s="17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 t="s">
        <v>334</v>
      </c>
      <c r="AZ4" s="171"/>
      <c r="BA4" s="17"/>
      <c r="BB4" s="171"/>
      <c r="BC4" s="171"/>
      <c r="BD4" s="171"/>
      <c r="BE4" s="171"/>
      <c r="BF4" s="171"/>
      <c r="BG4" s="17"/>
      <c r="BH4" s="17"/>
      <c r="BI4" s="17"/>
      <c r="BJ4" s="17"/>
    </row>
    <row r="5" spans="1:62" ht="33" customHeight="1">
      <c r="A5" s="173"/>
      <c r="B5" s="171" t="s">
        <v>335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83" t="s">
        <v>336</v>
      </c>
      <c r="R5" s="172"/>
      <c r="S5" s="17"/>
      <c r="T5" s="172"/>
      <c r="U5" s="17"/>
      <c r="V5" s="172"/>
      <c r="W5" s="172"/>
      <c r="X5" s="172"/>
      <c r="Y5" s="171"/>
      <c r="Z5" s="172"/>
      <c r="AA5" s="172"/>
      <c r="AB5" s="172"/>
      <c r="AC5" s="172"/>
      <c r="AD5" s="172"/>
      <c r="AE5" s="172"/>
      <c r="AF5" s="172"/>
      <c r="AG5" s="183" t="s">
        <v>336</v>
      </c>
      <c r="AH5" s="172"/>
      <c r="AI5" s="17"/>
      <c r="AJ5" s="172"/>
      <c r="AK5" s="17"/>
      <c r="AL5" s="171"/>
      <c r="AM5" s="172"/>
      <c r="AN5" s="172"/>
      <c r="AO5" s="171"/>
      <c r="AP5" s="171"/>
      <c r="AQ5" s="172"/>
      <c r="AR5" s="172"/>
      <c r="AS5" s="171"/>
      <c r="AT5" s="183" t="s">
        <v>336</v>
      </c>
      <c r="AU5" s="172"/>
      <c r="AV5" s="172"/>
      <c r="AW5" s="171"/>
      <c r="AX5" s="171"/>
      <c r="AY5" s="17"/>
      <c r="AZ5" s="172"/>
      <c r="BA5" s="17"/>
      <c r="BB5" s="171"/>
      <c r="BC5" s="172"/>
      <c r="BD5" s="172"/>
      <c r="BE5" s="171"/>
      <c r="BF5" s="14"/>
      <c r="BG5" s="17"/>
      <c r="BH5" s="17"/>
      <c r="BI5" s="183" t="s">
        <v>336</v>
      </c>
      <c r="BJ5" s="17"/>
    </row>
    <row r="6" spans="1:62" ht="31.5" customHeight="1">
      <c r="A6" s="1747" t="s">
        <v>83</v>
      </c>
      <c r="B6" s="1747" t="s">
        <v>2</v>
      </c>
      <c r="C6" s="264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7"/>
      <c r="S6" s="266"/>
      <c r="T6" s="266"/>
      <c r="U6" s="265" t="s">
        <v>337</v>
      </c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7"/>
      <c r="AI6" s="266"/>
      <c r="AJ6" s="266"/>
      <c r="AK6" s="265" t="s">
        <v>338</v>
      </c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7"/>
      <c r="AY6" s="266"/>
      <c r="AZ6" s="266"/>
      <c r="BA6" s="266" t="s">
        <v>339</v>
      </c>
      <c r="BB6" s="266"/>
      <c r="BC6" s="266"/>
      <c r="BD6" s="266"/>
      <c r="BE6" s="266"/>
      <c r="BF6" s="267"/>
      <c r="BG6" s="184"/>
      <c r="BH6" s="185"/>
      <c r="BI6" s="185"/>
      <c r="BJ6" s="186"/>
    </row>
    <row r="7" spans="1:62" ht="32.25" customHeight="1">
      <c r="A7" s="1748"/>
      <c r="B7" s="1748"/>
      <c r="C7" s="1735" t="s">
        <v>340</v>
      </c>
      <c r="D7" s="1736"/>
      <c r="E7" s="1736"/>
      <c r="F7" s="1737"/>
      <c r="G7" s="1735" t="s">
        <v>341</v>
      </c>
      <c r="H7" s="1736"/>
      <c r="I7" s="1736"/>
      <c r="J7" s="1737"/>
      <c r="K7" s="1735" t="s">
        <v>342</v>
      </c>
      <c r="L7" s="1736"/>
      <c r="M7" s="1736"/>
      <c r="N7" s="1737"/>
      <c r="O7" s="1735" t="s">
        <v>343</v>
      </c>
      <c r="P7" s="1736"/>
      <c r="Q7" s="1736"/>
      <c r="R7" s="1737"/>
      <c r="S7" s="1735" t="s">
        <v>344</v>
      </c>
      <c r="T7" s="1736"/>
      <c r="U7" s="1736"/>
      <c r="V7" s="1737"/>
      <c r="W7" s="1735" t="s">
        <v>345</v>
      </c>
      <c r="X7" s="1736"/>
      <c r="Y7" s="1736"/>
      <c r="Z7" s="1737"/>
      <c r="AA7" s="1735" t="s">
        <v>346</v>
      </c>
      <c r="AB7" s="1736"/>
      <c r="AC7" s="1736"/>
      <c r="AD7" s="1737"/>
      <c r="AE7" s="1735" t="s">
        <v>347</v>
      </c>
      <c r="AF7" s="1736"/>
      <c r="AG7" s="1736"/>
      <c r="AH7" s="1737"/>
      <c r="AI7" s="1743" t="s">
        <v>348</v>
      </c>
      <c r="AJ7" s="1744"/>
      <c r="AK7" s="1744"/>
      <c r="AL7" s="1745"/>
      <c r="AM7" s="1735" t="s">
        <v>349</v>
      </c>
      <c r="AN7" s="1736"/>
      <c r="AO7" s="1736"/>
      <c r="AP7" s="1737"/>
      <c r="AQ7" s="1735" t="s">
        <v>344</v>
      </c>
      <c r="AR7" s="1736"/>
      <c r="AS7" s="1736"/>
      <c r="AT7" s="1737"/>
      <c r="AU7" s="1735" t="s">
        <v>350</v>
      </c>
      <c r="AV7" s="1736"/>
      <c r="AW7" s="1736"/>
      <c r="AX7" s="1737"/>
      <c r="AY7" s="1735" t="s">
        <v>346</v>
      </c>
      <c r="AZ7" s="1736"/>
      <c r="BA7" s="1736"/>
      <c r="BB7" s="1737"/>
      <c r="BC7" s="1735" t="s">
        <v>351</v>
      </c>
      <c r="BD7" s="1736"/>
      <c r="BE7" s="1736"/>
      <c r="BF7" s="1737"/>
      <c r="BG7" s="1735" t="s">
        <v>352</v>
      </c>
      <c r="BH7" s="1736"/>
      <c r="BI7" s="1736"/>
      <c r="BJ7" s="1737"/>
    </row>
    <row r="8" spans="1:62" ht="50.25" customHeight="1">
      <c r="A8" s="1749"/>
      <c r="B8" s="1749"/>
      <c r="C8" s="1738" t="s">
        <v>353</v>
      </c>
      <c r="D8" s="1739"/>
      <c r="E8" s="268" t="s">
        <v>354</v>
      </c>
      <c r="F8" s="269"/>
      <c r="G8" s="1738" t="s">
        <v>353</v>
      </c>
      <c r="H8" s="1739"/>
      <c r="I8" s="268" t="s">
        <v>354</v>
      </c>
      <c r="J8" s="269"/>
      <c r="K8" s="1738" t="s">
        <v>353</v>
      </c>
      <c r="L8" s="1739"/>
      <c r="M8" s="268" t="s">
        <v>354</v>
      </c>
      <c r="N8" s="269"/>
      <c r="O8" s="1738" t="s">
        <v>353</v>
      </c>
      <c r="P8" s="1739"/>
      <c r="Q8" s="268" t="s">
        <v>354</v>
      </c>
      <c r="R8" s="270"/>
      <c r="S8" s="1738" t="s">
        <v>353</v>
      </c>
      <c r="T8" s="1739"/>
      <c r="U8" s="268" t="s">
        <v>354</v>
      </c>
      <c r="V8" s="269"/>
      <c r="W8" s="1738" t="s">
        <v>353</v>
      </c>
      <c r="X8" s="1739"/>
      <c r="Y8" s="268" t="s">
        <v>354</v>
      </c>
      <c r="Z8" s="269"/>
      <c r="AA8" s="1738" t="s">
        <v>353</v>
      </c>
      <c r="AB8" s="1739"/>
      <c r="AC8" s="268" t="s">
        <v>354</v>
      </c>
      <c r="AD8" s="269"/>
      <c r="AE8" s="1738" t="s">
        <v>353</v>
      </c>
      <c r="AF8" s="1739"/>
      <c r="AG8" s="268" t="s">
        <v>354</v>
      </c>
      <c r="AH8" s="269"/>
      <c r="AI8" s="1738" t="s">
        <v>353</v>
      </c>
      <c r="AJ8" s="1739"/>
      <c r="AK8" s="268" t="s">
        <v>354</v>
      </c>
      <c r="AL8" s="269"/>
      <c r="AM8" s="1738" t="s">
        <v>353</v>
      </c>
      <c r="AN8" s="1739"/>
      <c r="AO8" s="268" t="s">
        <v>354</v>
      </c>
      <c r="AP8" s="269"/>
      <c r="AQ8" s="1738" t="s">
        <v>353</v>
      </c>
      <c r="AR8" s="1739"/>
      <c r="AS8" s="268" t="s">
        <v>354</v>
      </c>
      <c r="AT8" s="269"/>
      <c r="AU8" s="1738" t="s">
        <v>353</v>
      </c>
      <c r="AV8" s="1739"/>
      <c r="AW8" s="268" t="s">
        <v>354</v>
      </c>
      <c r="AX8" s="269"/>
      <c r="AY8" s="1738" t="s">
        <v>353</v>
      </c>
      <c r="AZ8" s="1739"/>
      <c r="BA8" s="268" t="s">
        <v>354</v>
      </c>
      <c r="BB8" s="269"/>
      <c r="BC8" s="1738" t="s">
        <v>353</v>
      </c>
      <c r="BD8" s="1739"/>
      <c r="BE8" s="268" t="s">
        <v>354</v>
      </c>
      <c r="BF8" s="269"/>
      <c r="BG8" s="1738" t="s">
        <v>353</v>
      </c>
      <c r="BH8" s="1739"/>
      <c r="BI8" s="268" t="s">
        <v>354</v>
      </c>
      <c r="BJ8" s="270"/>
    </row>
    <row r="9" spans="1:62" ht="27" customHeight="1">
      <c r="A9" s="52"/>
      <c r="B9" s="53"/>
      <c r="C9" s="271" t="s">
        <v>115</v>
      </c>
      <c r="D9" s="271" t="s">
        <v>355</v>
      </c>
      <c r="E9" s="271" t="s">
        <v>115</v>
      </c>
      <c r="F9" s="271" t="s">
        <v>355</v>
      </c>
      <c r="G9" s="271" t="s">
        <v>115</v>
      </c>
      <c r="H9" s="271" t="s">
        <v>355</v>
      </c>
      <c r="I9" s="271" t="s">
        <v>115</v>
      </c>
      <c r="J9" s="271" t="s">
        <v>355</v>
      </c>
      <c r="K9" s="271" t="s">
        <v>115</v>
      </c>
      <c r="L9" s="271" t="s">
        <v>355</v>
      </c>
      <c r="M9" s="271" t="s">
        <v>115</v>
      </c>
      <c r="N9" s="271" t="s">
        <v>355</v>
      </c>
      <c r="O9" s="271" t="s">
        <v>115</v>
      </c>
      <c r="P9" s="271" t="s">
        <v>355</v>
      </c>
      <c r="Q9" s="271" t="s">
        <v>115</v>
      </c>
      <c r="R9" s="271" t="s">
        <v>355</v>
      </c>
      <c r="S9" s="271" t="s">
        <v>115</v>
      </c>
      <c r="T9" s="271" t="s">
        <v>355</v>
      </c>
      <c r="U9" s="271" t="s">
        <v>115</v>
      </c>
      <c r="V9" s="271" t="s">
        <v>355</v>
      </c>
      <c r="W9" s="271" t="s">
        <v>115</v>
      </c>
      <c r="X9" s="271" t="s">
        <v>355</v>
      </c>
      <c r="Y9" s="271" t="s">
        <v>115</v>
      </c>
      <c r="Z9" s="271" t="s">
        <v>355</v>
      </c>
      <c r="AA9" s="271" t="s">
        <v>115</v>
      </c>
      <c r="AB9" s="271" t="s">
        <v>355</v>
      </c>
      <c r="AC9" s="271" t="s">
        <v>115</v>
      </c>
      <c r="AD9" s="271" t="s">
        <v>355</v>
      </c>
      <c r="AE9" s="271" t="s">
        <v>115</v>
      </c>
      <c r="AF9" s="271" t="s">
        <v>355</v>
      </c>
      <c r="AG9" s="271" t="s">
        <v>115</v>
      </c>
      <c r="AH9" s="271" t="s">
        <v>355</v>
      </c>
      <c r="AI9" s="271" t="s">
        <v>115</v>
      </c>
      <c r="AJ9" s="271" t="s">
        <v>355</v>
      </c>
      <c r="AK9" s="271" t="s">
        <v>115</v>
      </c>
      <c r="AL9" s="271" t="s">
        <v>355</v>
      </c>
      <c r="AM9" s="271" t="s">
        <v>115</v>
      </c>
      <c r="AN9" s="271" t="s">
        <v>355</v>
      </c>
      <c r="AO9" s="271" t="s">
        <v>115</v>
      </c>
      <c r="AP9" s="271" t="s">
        <v>355</v>
      </c>
      <c r="AQ9" s="271" t="s">
        <v>115</v>
      </c>
      <c r="AR9" s="271" t="s">
        <v>355</v>
      </c>
      <c r="AS9" s="271" t="s">
        <v>115</v>
      </c>
      <c r="AT9" s="271" t="s">
        <v>355</v>
      </c>
      <c r="AU9" s="271" t="s">
        <v>115</v>
      </c>
      <c r="AV9" s="271" t="s">
        <v>355</v>
      </c>
      <c r="AW9" s="271" t="s">
        <v>115</v>
      </c>
      <c r="AX9" s="271" t="s">
        <v>355</v>
      </c>
      <c r="AY9" s="271" t="s">
        <v>115</v>
      </c>
      <c r="AZ9" s="271" t="s">
        <v>355</v>
      </c>
      <c r="BA9" s="271" t="s">
        <v>115</v>
      </c>
      <c r="BB9" s="271" t="s">
        <v>355</v>
      </c>
      <c r="BC9" s="271" t="s">
        <v>115</v>
      </c>
      <c r="BD9" s="271" t="s">
        <v>355</v>
      </c>
      <c r="BE9" s="271" t="s">
        <v>115</v>
      </c>
      <c r="BF9" s="272" t="s">
        <v>355</v>
      </c>
      <c r="BG9" s="273" t="s">
        <v>115</v>
      </c>
      <c r="BH9" s="274" t="s">
        <v>355</v>
      </c>
      <c r="BI9" s="274" t="s">
        <v>115</v>
      </c>
      <c r="BJ9" s="275" t="s">
        <v>355</v>
      </c>
    </row>
    <row r="10" spans="1:62" ht="34.5" customHeight="1">
      <c r="A10" s="18" t="s">
        <v>123</v>
      </c>
      <c r="B10" s="29" t="s">
        <v>22</v>
      </c>
      <c r="C10" s="187"/>
      <c r="D10" s="188"/>
      <c r="E10" s="188"/>
      <c r="F10" s="189"/>
      <c r="G10" s="1750"/>
      <c r="H10" s="1742"/>
      <c r="I10" s="190"/>
      <c r="J10" s="189"/>
      <c r="K10" s="1741"/>
      <c r="L10" s="1742"/>
      <c r="M10" s="189"/>
      <c r="N10" s="191"/>
      <c r="O10" s="1741"/>
      <c r="P10" s="1750"/>
      <c r="Q10" s="192"/>
      <c r="R10" s="192"/>
      <c r="S10" s="1750"/>
      <c r="T10" s="1742"/>
      <c r="U10" s="193"/>
      <c r="V10" s="194"/>
      <c r="W10" s="1741"/>
      <c r="X10" s="1742"/>
      <c r="Y10" s="193"/>
      <c r="Z10" s="194"/>
      <c r="AA10" s="1741"/>
      <c r="AB10" s="1742"/>
      <c r="AC10" s="193"/>
      <c r="AD10" s="194"/>
      <c r="AE10" s="1741"/>
      <c r="AF10" s="1742"/>
      <c r="AG10" s="193"/>
      <c r="AH10" s="194"/>
      <c r="AI10" s="1741"/>
      <c r="AJ10" s="1742"/>
      <c r="AK10" s="193"/>
      <c r="AL10" s="194"/>
      <c r="AM10" s="1741"/>
      <c r="AN10" s="1742"/>
      <c r="AO10" s="193"/>
      <c r="AP10" s="194"/>
      <c r="AQ10" s="1741"/>
      <c r="AR10" s="1742"/>
      <c r="AS10" s="193"/>
      <c r="AT10" s="194"/>
      <c r="AU10" s="1741"/>
      <c r="AV10" s="1742"/>
      <c r="AW10" s="193"/>
      <c r="AX10" s="194"/>
      <c r="AY10" s="1741"/>
      <c r="AZ10" s="1742"/>
      <c r="BA10" s="193"/>
      <c r="BB10" s="194"/>
      <c r="BC10" s="1741"/>
      <c r="BD10" s="1742"/>
      <c r="BE10" s="193"/>
      <c r="BF10" s="194"/>
      <c r="BG10" s="195"/>
      <c r="BH10" s="178"/>
      <c r="BI10" s="179"/>
      <c r="BJ10" s="196"/>
    </row>
    <row r="11" spans="1:62" ht="24" customHeight="1">
      <c r="A11" s="21">
        <v>1</v>
      </c>
      <c r="B11" s="32" t="s">
        <v>226</v>
      </c>
      <c r="C11" s="197">
        <v>2784</v>
      </c>
      <c r="D11" s="198">
        <v>17.72</v>
      </c>
      <c r="E11" s="199">
        <f>Sectorwise!C9</f>
        <v>21213</v>
      </c>
      <c r="F11" s="180">
        <f>Sectorwise!D9</f>
        <v>179</v>
      </c>
      <c r="G11" s="197">
        <v>18</v>
      </c>
      <c r="H11" s="198">
        <v>0.17</v>
      </c>
      <c r="I11" s="199">
        <f>Sectorwise!E9</f>
        <v>1986</v>
      </c>
      <c r="J11" s="180">
        <f>Sectorwise!F9</f>
        <v>12</v>
      </c>
      <c r="K11" s="200">
        <f>C11+G11</f>
        <v>2802</v>
      </c>
      <c r="L11" s="46">
        <f>D11+H11</f>
        <v>17.89</v>
      </c>
      <c r="M11" s="199" t="e">
        <f>Sectorwise!#REF!</f>
        <v>#REF!</v>
      </c>
      <c r="N11" s="180" t="e">
        <f>Sectorwise!#REF!</f>
        <v>#REF!</v>
      </c>
      <c r="O11" s="197">
        <v>1294</v>
      </c>
      <c r="P11" s="198">
        <v>141.94</v>
      </c>
      <c r="Q11" s="201">
        <f>Sectorwise!M9</f>
        <v>11883</v>
      </c>
      <c r="R11" s="202">
        <f>Sectorwise!N9</f>
        <v>428</v>
      </c>
      <c r="S11" s="197">
        <v>47</v>
      </c>
      <c r="T11" s="198">
        <v>1.7</v>
      </c>
      <c r="U11" s="203">
        <f>Sectorwise!AA9</f>
        <v>1217</v>
      </c>
      <c r="V11" s="204">
        <f>Sectorwise!AB9</f>
        <v>51</v>
      </c>
      <c r="W11" s="197">
        <v>340</v>
      </c>
      <c r="X11" s="198">
        <v>13.75</v>
      </c>
      <c r="Y11" s="203">
        <f>Sectorwise!AC9</f>
        <v>12282</v>
      </c>
      <c r="Z11" s="204">
        <f>Sectorwise!AD9</f>
        <v>875</v>
      </c>
      <c r="AA11" s="197">
        <v>1273</v>
      </c>
      <c r="AB11" s="198">
        <v>31.44</v>
      </c>
      <c r="AC11" s="203">
        <f>Sectorwise!AI9</f>
        <v>0</v>
      </c>
      <c r="AD11" s="204">
        <f>Sectorwise!AJ9</f>
        <v>0</v>
      </c>
      <c r="AE11" s="197">
        <f>K11+O11+S11+W11+AA11</f>
        <v>5756</v>
      </c>
      <c r="AF11" s="198">
        <f>L11+P11+T11+X11+AB11</f>
        <v>206.71999999999997</v>
      </c>
      <c r="AG11" s="205">
        <f>Sectorwise!AK9</f>
        <v>52915</v>
      </c>
      <c r="AH11" s="206">
        <f>Sectorwise!AL9</f>
        <v>1812</v>
      </c>
      <c r="AI11" s="197"/>
      <c r="AJ11" s="198"/>
      <c r="AK11" s="205">
        <f>Sectorwise!AO9</f>
        <v>0</v>
      </c>
      <c r="AL11" s="206">
        <f>Sectorwise!AP9</f>
        <v>0</v>
      </c>
      <c r="AM11" s="197">
        <v>2</v>
      </c>
      <c r="AN11" s="198">
        <v>105.67</v>
      </c>
      <c r="AO11" s="201" t="e">
        <f>Sectorwise!#REF!</f>
        <v>#REF!</v>
      </c>
      <c r="AP11" s="202" t="e">
        <f>Sectorwise!#REF!</f>
        <v>#REF!</v>
      </c>
      <c r="AQ11" s="197">
        <v>4</v>
      </c>
      <c r="AR11" s="198">
        <v>0.14000000000000001</v>
      </c>
      <c r="AS11" s="201">
        <f>Sectorwise!AQ9</f>
        <v>81</v>
      </c>
      <c r="AT11" s="202">
        <f>Sectorwise!AR9</f>
        <v>12</v>
      </c>
      <c r="AU11" s="197">
        <v>17</v>
      </c>
      <c r="AV11" s="198">
        <v>1.53</v>
      </c>
      <c r="AW11" s="201">
        <f>Sectorwise!AS9</f>
        <v>0</v>
      </c>
      <c r="AX11" s="202">
        <f>Sectorwise!AT9</f>
        <v>0</v>
      </c>
      <c r="AY11" s="197">
        <v>3196</v>
      </c>
      <c r="AZ11" s="198">
        <v>137.97999999999999</v>
      </c>
      <c r="BA11" s="201">
        <f>Sectorwise!AW9</f>
        <v>32650</v>
      </c>
      <c r="BB11" s="202">
        <f>Sectorwise!AX9</f>
        <v>3221.799</v>
      </c>
      <c r="BC11" s="200">
        <f>AI11+AM11+AQ11+AU11+AY11</f>
        <v>3219</v>
      </c>
      <c r="BD11" s="46">
        <f>AJ11+AN11+AR11+AV11+AZ11</f>
        <v>245.32</v>
      </c>
      <c r="BE11" s="201">
        <f>Sectorwise!AY9</f>
        <v>128207</v>
      </c>
      <c r="BF11" s="202">
        <f>Sectorwise!AZ9</f>
        <v>7329.799</v>
      </c>
      <c r="BG11" s="200">
        <f>AE11+BC11</f>
        <v>8975</v>
      </c>
      <c r="BH11" s="46">
        <f>AF11+BD11</f>
        <v>452.03999999999996</v>
      </c>
      <c r="BI11" s="200">
        <f>AG11+BE11</f>
        <v>181122</v>
      </c>
      <c r="BJ11" s="46">
        <f>AH11+BF11</f>
        <v>9141.7989999999991</v>
      </c>
    </row>
    <row r="12" spans="1:62" ht="24" customHeight="1">
      <c r="A12" s="22">
        <v>2</v>
      </c>
      <c r="B12" s="33" t="s">
        <v>227</v>
      </c>
      <c r="C12" s="207">
        <v>6916</v>
      </c>
      <c r="D12" s="50">
        <v>21.56</v>
      </c>
      <c r="E12" s="208">
        <f>Sectorwise!C10</f>
        <v>21740</v>
      </c>
      <c r="F12" s="209">
        <f>Sectorwise!D10</f>
        <v>185.77</v>
      </c>
      <c r="G12" s="207">
        <v>23</v>
      </c>
      <c r="H12" s="50">
        <v>5.26</v>
      </c>
      <c r="I12" s="208">
        <f>Sectorwise!E10</f>
        <v>27</v>
      </c>
      <c r="J12" s="209">
        <f>Sectorwise!F10</f>
        <v>18.190000000000001</v>
      </c>
      <c r="K12" s="207">
        <f t="shared" ref="K12:K31" si="0">C12+G12</f>
        <v>6939</v>
      </c>
      <c r="L12" s="50">
        <f t="shared" ref="L12:L31" si="1">D12+H12</f>
        <v>26.82</v>
      </c>
      <c r="M12" s="208" t="e">
        <f>Sectorwise!#REF!</f>
        <v>#REF!</v>
      </c>
      <c r="N12" s="209" t="e">
        <f>Sectorwise!#REF!</f>
        <v>#REF!</v>
      </c>
      <c r="O12" s="207">
        <v>474</v>
      </c>
      <c r="P12" s="50">
        <v>32.340000000000003</v>
      </c>
      <c r="Q12" s="210">
        <f>Sectorwise!M10</f>
        <v>14235</v>
      </c>
      <c r="R12" s="211">
        <f>Sectorwise!N10</f>
        <v>385.51</v>
      </c>
      <c r="S12" s="207">
        <v>85</v>
      </c>
      <c r="T12" s="50">
        <v>0.82</v>
      </c>
      <c r="U12" s="212">
        <f>Sectorwise!AA10</f>
        <v>863</v>
      </c>
      <c r="V12" s="213">
        <f>Sectorwise!AB10</f>
        <v>28.09</v>
      </c>
      <c r="W12" s="207">
        <v>52</v>
      </c>
      <c r="X12" s="50">
        <v>6.24</v>
      </c>
      <c r="Y12" s="212">
        <f>Sectorwise!AC10</f>
        <v>1360</v>
      </c>
      <c r="Z12" s="213">
        <f>Sectorwise!AD10</f>
        <v>86.93</v>
      </c>
      <c r="AA12" s="207">
        <v>226</v>
      </c>
      <c r="AB12" s="50">
        <v>1.76</v>
      </c>
      <c r="AC12" s="212">
        <f>Sectorwise!AI10</f>
        <v>379</v>
      </c>
      <c r="AD12" s="213">
        <f>Sectorwise!AJ10</f>
        <v>1.04</v>
      </c>
      <c r="AE12" s="207">
        <f t="shared" ref="AE12:AF32" si="2">K12+O12+S12+W12+AA12</f>
        <v>7776</v>
      </c>
      <c r="AF12" s="50">
        <f t="shared" ref="AF12:AF32" si="3">L12+P12+T12+X12+AB12</f>
        <v>67.98</v>
      </c>
      <c r="AG12" s="214">
        <f>Sectorwise!AK10</f>
        <v>39765</v>
      </c>
      <c r="AH12" s="215">
        <f>Sectorwise!AL10</f>
        <v>1008.15</v>
      </c>
      <c r="AI12" s="207"/>
      <c r="AJ12" s="50"/>
      <c r="AK12" s="214">
        <f>Sectorwise!AO10</f>
        <v>0</v>
      </c>
      <c r="AL12" s="215">
        <f>Sectorwise!AP10</f>
        <v>0</v>
      </c>
      <c r="AM12" s="207"/>
      <c r="AN12" s="50"/>
      <c r="AO12" s="210" t="e">
        <f>Sectorwise!#REF!</f>
        <v>#REF!</v>
      </c>
      <c r="AP12" s="211" t="e">
        <f>Sectorwise!#REF!</f>
        <v>#REF!</v>
      </c>
      <c r="AQ12" s="207">
        <v>0</v>
      </c>
      <c r="AR12" s="50">
        <v>0</v>
      </c>
      <c r="AS12" s="210">
        <f>Sectorwise!AQ10</f>
        <v>4</v>
      </c>
      <c r="AT12" s="211">
        <f>Sectorwise!AR10</f>
        <v>4.22</v>
      </c>
      <c r="AU12" s="207">
        <v>0</v>
      </c>
      <c r="AV12" s="50">
        <v>0</v>
      </c>
      <c r="AW12" s="210">
        <f>Sectorwise!AS10</f>
        <v>1551</v>
      </c>
      <c r="AX12" s="211">
        <f>Sectorwise!AT10</f>
        <v>192.59</v>
      </c>
      <c r="AY12" s="207">
        <v>0</v>
      </c>
      <c r="AZ12" s="50">
        <v>0</v>
      </c>
      <c r="BA12" s="210">
        <f>Sectorwise!AW10</f>
        <v>4555</v>
      </c>
      <c r="BB12" s="211">
        <f>Sectorwise!AX10</f>
        <v>664.93000000000006</v>
      </c>
      <c r="BC12" s="207">
        <f t="shared" ref="BC12:BC32" si="4">AI12+AM12+AQ12+AU12+AY12</f>
        <v>0</v>
      </c>
      <c r="BD12" s="45">
        <f t="shared" ref="BD12:BD32" si="5">AJ12+AN12+AR12+AV12+AZ12</f>
        <v>0</v>
      </c>
      <c r="BE12" s="210">
        <f>Sectorwise!AY10</f>
        <v>18678</v>
      </c>
      <c r="BF12" s="211">
        <f>Sectorwise!AZ10</f>
        <v>1192.6100000000001</v>
      </c>
      <c r="BG12" s="216">
        <f t="shared" ref="BG12:BG32" si="6">AE12+BC12</f>
        <v>7776</v>
      </c>
      <c r="BH12" s="45">
        <f t="shared" ref="BH12:BH32" si="7">AF12+BD12</f>
        <v>67.98</v>
      </c>
      <c r="BI12" s="207">
        <f t="shared" ref="BI12:BI32" si="8">AG12+BE12</f>
        <v>58443</v>
      </c>
      <c r="BJ12" s="50">
        <f t="shared" ref="BJ12:BJ32" si="9">AH12+BF12</f>
        <v>2200.7600000000002</v>
      </c>
    </row>
    <row r="13" spans="1:62" ht="24" customHeight="1">
      <c r="A13" s="22">
        <v>3</v>
      </c>
      <c r="B13" s="33" t="s">
        <v>228</v>
      </c>
      <c r="C13" s="207">
        <v>1</v>
      </c>
      <c r="D13" s="50">
        <v>0.9</v>
      </c>
      <c r="E13" s="208">
        <f>Sectorwise!C11</f>
        <v>184</v>
      </c>
      <c r="F13" s="209">
        <f>Sectorwise!D11</f>
        <v>1.85</v>
      </c>
      <c r="G13" s="207">
        <v>5</v>
      </c>
      <c r="H13" s="50">
        <v>0.04</v>
      </c>
      <c r="I13" s="208">
        <f>Sectorwise!E11</f>
        <v>0</v>
      </c>
      <c r="J13" s="209">
        <f>Sectorwise!F11</f>
        <v>0</v>
      </c>
      <c r="K13" s="207">
        <f t="shared" si="0"/>
        <v>6</v>
      </c>
      <c r="L13" s="50">
        <f t="shared" si="1"/>
        <v>0.94000000000000006</v>
      </c>
      <c r="M13" s="208" t="e">
        <f>Sectorwise!#REF!</f>
        <v>#REF!</v>
      </c>
      <c r="N13" s="209" t="e">
        <f>Sectorwise!#REF!</f>
        <v>#REF!</v>
      </c>
      <c r="O13" s="207">
        <v>161</v>
      </c>
      <c r="P13" s="50">
        <v>4.67</v>
      </c>
      <c r="Q13" s="210">
        <f>Sectorwise!M11</f>
        <v>1415</v>
      </c>
      <c r="R13" s="211">
        <f>Sectorwise!N11</f>
        <v>65.849999999999994</v>
      </c>
      <c r="S13" s="207">
        <v>1</v>
      </c>
      <c r="T13" s="50">
        <v>0.01</v>
      </c>
      <c r="U13" s="212">
        <f>Sectorwise!AA11</f>
        <v>63</v>
      </c>
      <c r="V13" s="213">
        <f>Sectorwise!AB11</f>
        <v>1.82</v>
      </c>
      <c r="W13" s="207"/>
      <c r="X13" s="50"/>
      <c r="Y13" s="212">
        <f>Sectorwise!AC11</f>
        <v>320</v>
      </c>
      <c r="Z13" s="213">
        <f>Sectorwise!AD11</f>
        <v>34.47</v>
      </c>
      <c r="AA13" s="207"/>
      <c r="AB13" s="50"/>
      <c r="AC13" s="212">
        <f>Sectorwise!AI11</f>
        <v>0</v>
      </c>
      <c r="AD13" s="213">
        <f>Sectorwise!AJ11</f>
        <v>0</v>
      </c>
      <c r="AE13" s="207">
        <f t="shared" si="2"/>
        <v>168</v>
      </c>
      <c r="AF13" s="50">
        <f t="shared" si="3"/>
        <v>5.62</v>
      </c>
      <c r="AG13" s="214">
        <f>Sectorwise!AK11</f>
        <v>3287</v>
      </c>
      <c r="AH13" s="215">
        <f>Sectorwise!AL11</f>
        <v>171.24999999999997</v>
      </c>
      <c r="AI13" s="207"/>
      <c r="AJ13" s="50"/>
      <c r="AK13" s="214">
        <f>Sectorwise!AO11</f>
        <v>0</v>
      </c>
      <c r="AL13" s="215">
        <f>Sectorwise!AP11</f>
        <v>0</v>
      </c>
      <c r="AM13" s="207"/>
      <c r="AN13" s="50"/>
      <c r="AO13" s="210" t="e">
        <f>Sectorwise!#REF!</f>
        <v>#REF!</v>
      </c>
      <c r="AP13" s="211" t="e">
        <f>Sectorwise!#REF!</f>
        <v>#REF!</v>
      </c>
      <c r="AQ13" s="207"/>
      <c r="AR13" s="50"/>
      <c r="AS13" s="210">
        <f>Sectorwise!AQ11</f>
        <v>0</v>
      </c>
      <c r="AT13" s="211">
        <f>Sectorwise!AR11</f>
        <v>0</v>
      </c>
      <c r="AU13" s="207"/>
      <c r="AV13" s="50"/>
      <c r="AW13" s="210">
        <f>Sectorwise!AS11</f>
        <v>77</v>
      </c>
      <c r="AX13" s="211">
        <f>Sectorwise!AT11</f>
        <v>17.059999999999999</v>
      </c>
      <c r="AY13" s="207">
        <v>50</v>
      </c>
      <c r="AZ13" s="50">
        <v>1.01</v>
      </c>
      <c r="BA13" s="210">
        <f>Sectorwise!AW11</f>
        <v>859</v>
      </c>
      <c r="BB13" s="211">
        <f>Sectorwise!AX11</f>
        <v>53.3</v>
      </c>
      <c r="BC13" s="207">
        <f t="shared" si="4"/>
        <v>50</v>
      </c>
      <c r="BD13" s="45">
        <f t="shared" si="5"/>
        <v>1.01</v>
      </c>
      <c r="BE13" s="210">
        <f>Sectorwise!AY11</f>
        <v>936</v>
      </c>
      <c r="BF13" s="211">
        <f>Sectorwise!AZ11</f>
        <v>70.36</v>
      </c>
      <c r="BG13" s="216">
        <f t="shared" si="6"/>
        <v>218</v>
      </c>
      <c r="BH13" s="45">
        <f t="shared" si="7"/>
        <v>6.63</v>
      </c>
      <c r="BI13" s="207">
        <f t="shared" si="8"/>
        <v>4223</v>
      </c>
      <c r="BJ13" s="50">
        <f t="shared" si="9"/>
        <v>241.60999999999996</v>
      </c>
    </row>
    <row r="14" spans="1:62" ht="24" customHeight="1">
      <c r="A14" s="22">
        <v>4</v>
      </c>
      <c r="B14" s="33" t="s">
        <v>229</v>
      </c>
      <c r="C14" s="207">
        <v>450</v>
      </c>
      <c r="D14" s="50">
        <v>10.896000000000001</v>
      </c>
      <c r="E14" s="208">
        <f>Sectorwise!C12</f>
        <v>1329</v>
      </c>
      <c r="F14" s="209">
        <f>Sectorwise!D12</f>
        <v>17.170000000000002</v>
      </c>
      <c r="G14" s="207">
        <v>312</v>
      </c>
      <c r="H14" s="50">
        <v>5.2164999999999999</v>
      </c>
      <c r="I14" s="208">
        <f>Sectorwise!E12</f>
        <v>3</v>
      </c>
      <c r="J14" s="209">
        <f>Sectorwise!F12</f>
        <v>0.03</v>
      </c>
      <c r="K14" s="207">
        <f t="shared" si="0"/>
        <v>762</v>
      </c>
      <c r="L14" s="50">
        <f t="shared" si="1"/>
        <v>16.112500000000001</v>
      </c>
      <c r="M14" s="208" t="e">
        <f>Sectorwise!#REF!</f>
        <v>#REF!</v>
      </c>
      <c r="N14" s="209" t="e">
        <f>Sectorwise!#REF!</f>
        <v>#REF!</v>
      </c>
      <c r="O14" s="207">
        <v>809</v>
      </c>
      <c r="P14" s="50">
        <v>69.846000000000004</v>
      </c>
      <c r="Q14" s="210">
        <f>Sectorwise!M12</f>
        <v>1213</v>
      </c>
      <c r="R14" s="211">
        <f>Sectorwise!N12</f>
        <v>35.15</v>
      </c>
      <c r="S14" s="207">
        <v>49</v>
      </c>
      <c r="T14" s="50">
        <v>1.4886999999999999</v>
      </c>
      <c r="U14" s="212">
        <f>Sectorwise!AA12</f>
        <v>48</v>
      </c>
      <c r="V14" s="213">
        <f>Sectorwise!AB12</f>
        <v>1.65</v>
      </c>
      <c r="W14" s="207">
        <v>148</v>
      </c>
      <c r="X14" s="50">
        <v>7.0136000000000003</v>
      </c>
      <c r="Y14" s="212">
        <f>Sectorwise!AC12</f>
        <v>145</v>
      </c>
      <c r="Z14" s="213">
        <f>Sectorwise!AD12</f>
        <v>11.29</v>
      </c>
      <c r="AA14" s="207"/>
      <c r="AB14" s="50"/>
      <c r="AC14" s="212">
        <f>Sectorwise!AI12</f>
        <v>4</v>
      </c>
      <c r="AD14" s="213">
        <f>Sectorwise!AJ12</f>
        <v>0.01</v>
      </c>
      <c r="AE14" s="207">
        <f t="shared" si="2"/>
        <v>1768</v>
      </c>
      <c r="AF14" s="50">
        <f t="shared" si="3"/>
        <v>94.460799999999992</v>
      </c>
      <c r="AG14" s="214">
        <f>Sectorwise!AK12</f>
        <v>3104</v>
      </c>
      <c r="AH14" s="215">
        <f>Sectorwise!AL12</f>
        <v>110.02999999999999</v>
      </c>
      <c r="AI14" s="207"/>
      <c r="AJ14" s="50"/>
      <c r="AK14" s="214">
        <f>Sectorwise!AO12</f>
        <v>0</v>
      </c>
      <c r="AL14" s="215">
        <f>Sectorwise!AP12</f>
        <v>0</v>
      </c>
      <c r="AM14" s="207">
        <v>78</v>
      </c>
      <c r="AN14" s="50">
        <v>1.2415</v>
      </c>
      <c r="AO14" s="210" t="e">
        <f>Sectorwise!#REF!</f>
        <v>#REF!</v>
      </c>
      <c r="AP14" s="211" t="e">
        <f>Sectorwise!#REF!</f>
        <v>#REF!</v>
      </c>
      <c r="AQ14" s="207"/>
      <c r="AR14" s="50"/>
      <c r="AS14" s="210">
        <f>Sectorwise!AQ12</f>
        <v>5</v>
      </c>
      <c r="AT14" s="211">
        <f>Sectorwise!AR12</f>
        <v>0.74</v>
      </c>
      <c r="AU14" s="207"/>
      <c r="AV14" s="50"/>
      <c r="AW14" s="210">
        <f>Sectorwise!AS12</f>
        <v>58</v>
      </c>
      <c r="AX14" s="211">
        <f>Sectorwise!AT12</f>
        <v>8.93</v>
      </c>
      <c r="AY14" s="207">
        <v>139</v>
      </c>
      <c r="AZ14" s="50">
        <v>59.652000000000001</v>
      </c>
      <c r="BA14" s="210">
        <f>Sectorwise!AW12</f>
        <v>592</v>
      </c>
      <c r="BB14" s="211">
        <f>Sectorwise!AX12</f>
        <v>22.14</v>
      </c>
      <c r="BC14" s="207">
        <f t="shared" si="4"/>
        <v>217</v>
      </c>
      <c r="BD14" s="45">
        <f t="shared" si="5"/>
        <v>60.893500000000003</v>
      </c>
      <c r="BE14" s="210">
        <f>Sectorwise!AY12</f>
        <v>1895</v>
      </c>
      <c r="BF14" s="211">
        <f>Sectorwise!AZ12</f>
        <v>65.11</v>
      </c>
      <c r="BG14" s="216">
        <f t="shared" si="6"/>
        <v>1985</v>
      </c>
      <c r="BH14" s="45">
        <f t="shared" si="7"/>
        <v>155.35429999999999</v>
      </c>
      <c r="BI14" s="207">
        <f t="shared" si="8"/>
        <v>4999</v>
      </c>
      <c r="BJ14" s="50">
        <f t="shared" si="9"/>
        <v>175.14</v>
      </c>
    </row>
    <row r="15" spans="1:62" ht="24" customHeight="1">
      <c r="A15" s="22">
        <v>5</v>
      </c>
      <c r="B15" s="33" t="s">
        <v>230</v>
      </c>
      <c r="C15" s="207">
        <v>43</v>
      </c>
      <c r="D15" s="50">
        <v>2.3E-3</v>
      </c>
      <c r="E15" s="208">
        <f>Sectorwise!C13</f>
        <v>1462</v>
      </c>
      <c r="F15" s="209">
        <f>Sectorwise!D13</f>
        <v>17.559999999999999</v>
      </c>
      <c r="G15" s="207">
        <v>5</v>
      </c>
      <c r="H15" s="50">
        <v>2.9999999999999997E-4</v>
      </c>
      <c r="I15" s="208">
        <f>Sectorwise!E13</f>
        <v>14</v>
      </c>
      <c r="J15" s="209">
        <f>Sectorwise!F13</f>
        <v>0.32</v>
      </c>
      <c r="K15" s="207">
        <f t="shared" si="0"/>
        <v>48</v>
      </c>
      <c r="L15" s="50">
        <f t="shared" si="1"/>
        <v>2.5999999999999999E-3</v>
      </c>
      <c r="M15" s="208" t="e">
        <f>Sectorwise!#REF!</f>
        <v>#REF!</v>
      </c>
      <c r="N15" s="209" t="e">
        <f>Sectorwise!#REF!</f>
        <v>#REF!</v>
      </c>
      <c r="O15" s="207">
        <v>27</v>
      </c>
      <c r="P15" s="50">
        <v>0.02</v>
      </c>
      <c r="Q15" s="210">
        <f>Sectorwise!M13</f>
        <v>5728</v>
      </c>
      <c r="R15" s="211">
        <f>Sectorwise!N13</f>
        <v>160.66</v>
      </c>
      <c r="S15" s="207">
        <v>6</v>
      </c>
      <c r="T15" s="50">
        <v>8.0000000000000004E-4</v>
      </c>
      <c r="U15" s="212">
        <f>Sectorwise!AA13</f>
        <v>165</v>
      </c>
      <c r="V15" s="213">
        <f>Sectorwise!AB13</f>
        <v>5.9</v>
      </c>
      <c r="W15" s="207">
        <v>10</v>
      </c>
      <c r="X15" s="50">
        <v>5.1999999999999998E-3</v>
      </c>
      <c r="Y15" s="212">
        <f>Sectorwise!AC13</f>
        <v>368</v>
      </c>
      <c r="Z15" s="213">
        <f>Sectorwise!AD13</f>
        <v>27.31</v>
      </c>
      <c r="AA15" s="207">
        <v>13</v>
      </c>
      <c r="AB15" s="50">
        <v>1.8E-3</v>
      </c>
      <c r="AC15" s="212">
        <f>Sectorwise!AI13</f>
        <v>18</v>
      </c>
      <c r="AD15" s="213">
        <f>Sectorwise!AJ13</f>
        <v>0.14000000000000001</v>
      </c>
      <c r="AE15" s="207">
        <f t="shared" si="2"/>
        <v>104</v>
      </c>
      <c r="AF15" s="50">
        <f t="shared" si="3"/>
        <v>3.04E-2</v>
      </c>
      <c r="AG15" s="214">
        <f>Sectorwise!AK13</f>
        <v>8460</v>
      </c>
      <c r="AH15" s="215">
        <f>Sectorwise!AL13</f>
        <v>271.2602</v>
      </c>
      <c r="AI15" s="207"/>
      <c r="AJ15" s="50"/>
      <c r="AK15" s="214">
        <f>Sectorwise!AO13</f>
        <v>0</v>
      </c>
      <c r="AL15" s="215">
        <f>Sectorwise!AP13</f>
        <v>0</v>
      </c>
      <c r="AM15" s="207"/>
      <c r="AN15" s="50"/>
      <c r="AO15" s="210" t="e">
        <f>Sectorwise!#REF!</f>
        <v>#REF!</v>
      </c>
      <c r="AP15" s="211" t="e">
        <f>Sectorwise!#REF!</f>
        <v>#REF!</v>
      </c>
      <c r="AQ15" s="207"/>
      <c r="AR15" s="50"/>
      <c r="AS15" s="210">
        <f>Sectorwise!AQ13</f>
        <v>8</v>
      </c>
      <c r="AT15" s="211">
        <f>Sectorwise!AR13</f>
        <v>0.59</v>
      </c>
      <c r="AU15" s="207">
        <v>7</v>
      </c>
      <c r="AV15" s="50">
        <v>0.01</v>
      </c>
      <c r="AW15" s="210">
        <f>Sectorwise!AS13</f>
        <v>205</v>
      </c>
      <c r="AX15" s="211">
        <f>Sectorwise!AT13</f>
        <v>41.34</v>
      </c>
      <c r="AY15" s="207">
        <v>35</v>
      </c>
      <c r="AZ15" s="50">
        <v>0.03</v>
      </c>
      <c r="BA15" s="210">
        <f>Sectorwise!AW13</f>
        <v>2830</v>
      </c>
      <c r="BB15" s="211">
        <f>Sectorwise!AX13</f>
        <v>243.2</v>
      </c>
      <c r="BC15" s="207">
        <f t="shared" si="4"/>
        <v>42</v>
      </c>
      <c r="BD15" s="45">
        <f t="shared" si="5"/>
        <v>0.04</v>
      </c>
      <c r="BE15" s="210">
        <f>Sectorwise!AY13</f>
        <v>3051</v>
      </c>
      <c r="BF15" s="211">
        <f>Sectorwise!AZ13</f>
        <v>486.03</v>
      </c>
      <c r="BG15" s="216">
        <f t="shared" si="6"/>
        <v>146</v>
      </c>
      <c r="BH15" s="45">
        <f t="shared" si="7"/>
        <v>7.0400000000000004E-2</v>
      </c>
      <c r="BI15" s="207">
        <f t="shared" si="8"/>
        <v>11511</v>
      </c>
      <c r="BJ15" s="50">
        <f t="shared" si="9"/>
        <v>757.29019999999991</v>
      </c>
    </row>
    <row r="16" spans="1:62" ht="24" customHeight="1">
      <c r="A16" s="22">
        <v>6</v>
      </c>
      <c r="B16" s="33" t="s">
        <v>231</v>
      </c>
      <c r="C16" s="207">
        <v>25</v>
      </c>
      <c r="D16" s="50">
        <v>0.11</v>
      </c>
      <c r="E16" s="208">
        <f>Sectorwise!C14</f>
        <v>628</v>
      </c>
      <c r="F16" s="209">
        <f>Sectorwise!D14</f>
        <v>6.96</v>
      </c>
      <c r="G16" s="207"/>
      <c r="H16" s="50"/>
      <c r="I16" s="208">
        <f>Sectorwise!E14</f>
        <v>0</v>
      </c>
      <c r="J16" s="209">
        <f>Sectorwise!F14</f>
        <v>0</v>
      </c>
      <c r="K16" s="207">
        <f t="shared" si="0"/>
        <v>25</v>
      </c>
      <c r="L16" s="50">
        <f t="shared" si="1"/>
        <v>0.11</v>
      </c>
      <c r="M16" s="208" t="e">
        <f>Sectorwise!#REF!</f>
        <v>#REF!</v>
      </c>
      <c r="N16" s="209" t="e">
        <f>Sectorwise!#REF!</f>
        <v>#REF!</v>
      </c>
      <c r="O16" s="207">
        <v>27</v>
      </c>
      <c r="P16" s="50">
        <v>1.97</v>
      </c>
      <c r="Q16" s="210">
        <f>Sectorwise!M14</f>
        <v>1839</v>
      </c>
      <c r="R16" s="211">
        <f>Sectorwise!N14</f>
        <v>58.42</v>
      </c>
      <c r="S16" s="207">
        <v>7</v>
      </c>
      <c r="T16" s="50">
        <v>0.51</v>
      </c>
      <c r="U16" s="212">
        <f>Sectorwise!AA14</f>
        <v>74</v>
      </c>
      <c r="V16" s="213">
        <f>Sectorwise!AB14</f>
        <v>2.19</v>
      </c>
      <c r="W16" s="207">
        <v>8</v>
      </c>
      <c r="X16" s="50">
        <v>1.8</v>
      </c>
      <c r="Y16" s="212">
        <f>Sectorwise!AC14</f>
        <v>259</v>
      </c>
      <c r="Z16" s="213">
        <f>Sectorwise!AD14</f>
        <v>22.27</v>
      </c>
      <c r="AA16" s="207"/>
      <c r="AB16" s="50"/>
      <c r="AC16" s="212">
        <f>Sectorwise!AI14</f>
        <v>209</v>
      </c>
      <c r="AD16" s="213">
        <f>Sectorwise!AJ14</f>
        <v>6.43</v>
      </c>
      <c r="AE16" s="207">
        <f t="shared" si="2"/>
        <v>67</v>
      </c>
      <c r="AF16" s="50">
        <f t="shared" si="3"/>
        <v>4.3899999999999997</v>
      </c>
      <c r="AG16" s="214">
        <f>Sectorwise!AK14</f>
        <v>3365</v>
      </c>
      <c r="AH16" s="215">
        <f>Sectorwise!AL14</f>
        <v>144.32999999999998</v>
      </c>
      <c r="AI16" s="207"/>
      <c r="AJ16" s="50"/>
      <c r="AK16" s="214">
        <f>Sectorwise!AO14</f>
        <v>0</v>
      </c>
      <c r="AL16" s="215">
        <f>Sectorwise!AP14</f>
        <v>0</v>
      </c>
      <c r="AM16" s="207"/>
      <c r="AN16" s="50"/>
      <c r="AO16" s="210" t="e">
        <f>Sectorwise!#REF!</f>
        <v>#REF!</v>
      </c>
      <c r="AP16" s="211" t="e">
        <f>Sectorwise!#REF!</f>
        <v>#REF!</v>
      </c>
      <c r="AQ16" s="207"/>
      <c r="AR16" s="50"/>
      <c r="AS16" s="210">
        <f>Sectorwise!AQ14</f>
        <v>7</v>
      </c>
      <c r="AT16" s="211">
        <f>Sectorwise!AR14</f>
        <v>0.79</v>
      </c>
      <c r="AU16" s="207"/>
      <c r="AV16" s="50"/>
      <c r="AW16" s="210">
        <f>Sectorwise!AS14</f>
        <v>41</v>
      </c>
      <c r="AX16" s="211">
        <f>Sectorwise!AT14</f>
        <v>11.54</v>
      </c>
      <c r="AY16" s="207">
        <v>27</v>
      </c>
      <c r="AZ16" s="50">
        <v>0.23</v>
      </c>
      <c r="BA16" s="210">
        <f>Sectorwise!AW14</f>
        <v>624</v>
      </c>
      <c r="BB16" s="211">
        <f>Sectorwise!AX14</f>
        <v>19.670000000000002</v>
      </c>
      <c r="BC16" s="207">
        <f t="shared" si="4"/>
        <v>27</v>
      </c>
      <c r="BD16" s="45">
        <f t="shared" si="5"/>
        <v>0.23</v>
      </c>
      <c r="BE16" s="210">
        <f>Sectorwise!AY14</f>
        <v>898</v>
      </c>
      <c r="BF16" s="211">
        <f>Sectorwise!AZ14</f>
        <v>33.29</v>
      </c>
      <c r="BG16" s="216">
        <f t="shared" si="6"/>
        <v>94</v>
      </c>
      <c r="BH16" s="45">
        <f t="shared" si="7"/>
        <v>4.62</v>
      </c>
      <c r="BI16" s="207">
        <f t="shared" si="8"/>
        <v>4263</v>
      </c>
      <c r="BJ16" s="50">
        <f t="shared" si="9"/>
        <v>177.61999999999998</v>
      </c>
    </row>
    <row r="17" spans="1:62" ht="24" customHeight="1">
      <c r="A17" s="22">
        <v>7</v>
      </c>
      <c r="B17" s="33" t="s">
        <v>232</v>
      </c>
      <c r="C17" s="207">
        <v>4</v>
      </c>
      <c r="D17" s="50">
        <v>0.04</v>
      </c>
      <c r="E17" s="208">
        <f>Sectorwise!C15</f>
        <v>99</v>
      </c>
      <c r="F17" s="209">
        <f>Sectorwise!D15</f>
        <v>1.1000000000000001</v>
      </c>
      <c r="G17" s="207"/>
      <c r="H17" s="50"/>
      <c r="I17" s="208">
        <f>Sectorwise!E15</f>
        <v>19</v>
      </c>
      <c r="J17" s="209">
        <f>Sectorwise!F15</f>
        <v>2.1</v>
      </c>
      <c r="K17" s="207">
        <f t="shared" si="0"/>
        <v>4</v>
      </c>
      <c r="L17" s="50">
        <f t="shared" si="1"/>
        <v>0.04</v>
      </c>
      <c r="M17" s="208" t="e">
        <f>Sectorwise!#REF!</f>
        <v>#REF!</v>
      </c>
      <c r="N17" s="209" t="e">
        <f>Sectorwise!#REF!</f>
        <v>#REF!</v>
      </c>
      <c r="O17" s="207">
        <v>14</v>
      </c>
      <c r="P17" s="50">
        <v>0.17</v>
      </c>
      <c r="Q17" s="210">
        <f>Sectorwise!M15</f>
        <v>636</v>
      </c>
      <c r="R17" s="211">
        <f>Sectorwise!N15</f>
        <v>23.11</v>
      </c>
      <c r="S17" s="207">
        <v>1</v>
      </c>
      <c r="T17" s="50">
        <v>0.04</v>
      </c>
      <c r="U17" s="212">
        <f>Sectorwise!AA15</f>
        <v>91</v>
      </c>
      <c r="V17" s="213">
        <f>Sectorwise!AB15</f>
        <v>3.31</v>
      </c>
      <c r="W17" s="207">
        <v>1</v>
      </c>
      <c r="X17" s="50">
        <v>0.24</v>
      </c>
      <c r="Y17" s="212">
        <f>Sectorwise!AC15</f>
        <v>185</v>
      </c>
      <c r="Z17" s="213">
        <f>Sectorwise!AD15</f>
        <v>11.63</v>
      </c>
      <c r="AA17" s="207"/>
      <c r="AB17" s="50"/>
      <c r="AC17" s="212">
        <f>Sectorwise!AI15</f>
        <v>78</v>
      </c>
      <c r="AD17" s="213">
        <f>Sectorwise!AJ15</f>
        <v>11.5</v>
      </c>
      <c r="AE17" s="207">
        <f t="shared" si="2"/>
        <v>20</v>
      </c>
      <c r="AF17" s="50">
        <f t="shared" si="3"/>
        <v>0.49</v>
      </c>
      <c r="AG17" s="214">
        <f>Sectorwise!AK15</f>
        <v>1284</v>
      </c>
      <c r="AH17" s="215">
        <f>Sectorwise!AL15</f>
        <v>87.67</v>
      </c>
      <c r="AI17" s="207"/>
      <c r="AJ17" s="50"/>
      <c r="AK17" s="214">
        <f>Sectorwise!AO15</f>
        <v>0</v>
      </c>
      <c r="AL17" s="215">
        <f>Sectorwise!AP15</f>
        <v>0</v>
      </c>
      <c r="AM17" s="207"/>
      <c r="AN17" s="50"/>
      <c r="AO17" s="210" t="e">
        <f>Sectorwise!#REF!</f>
        <v>#REF!</v>
      </c>
      <c r="AP17" s="211" t="e">
        <f>Sectorwise!#REF!</f>
        <v>#REF!</v>
      </c>
      <c r="AQ17" s="207"/>
      <c r="AR17" s="50"/>
      <c r="AS17" s="210">
        <f>Sectorwise!AQ15</f>
        <v>4</v>
      </c>
      <c r="AT17" s="211">
        <f>Sectorwise!AR15</f>
        <v>0.02</v>
      </c>
      <c r="AU17" s="207"/>
      <c r="AV17" s="50"/>
      <c r="AW17" s="210">
        <f>Sectorwise!AS15</f>
        <v>29</v>
      </c>
      <c r="AX17" s="211">
        <f>Sectorwise!AT15</f>
        <v>6.27</v>
      </c>
      <c r="AY17" s="207">
        <v>45</v>
      </c>
      <c r="AZ17" s="50">
        <v>0.76</v>
      </c>
      <c r="BA17" s="210">
        <f>Sectorwise!AW15</f>
        <v>492</v>
      </c>
      <c r="BB17" s="211">
        <f>Sectorwise!AX15</f>
        <v>37.950000000000003</v>
      </c>
      <c r="BC17" s="207">
        <f t="shared" si="4"/>
        <v>45</v>
      </c>
      <c r="BD17" s="45">
        <f t="shared" si="5"/>
        <v>0.76</v>
      </c>
      <c r="BE17" s="210">
        <f>Sectorwise!AY15</f>
        <v>597</v>
      </c>
      <c r="BF17" s="211">
        <f>Sectorwise!AZ15</f>
        <v>46.230000000000004</v>
      </c>
      <c r="BG17" s="216">
        <f t="shared" si="6"/>
        <v>65</v>
      </c>
      <c r="BH17" s="45">
        <f t="shared" si="7"/>
        <v>1.25</v>
      </c>
      <c r="BI17" s="207">
        <f t="shared" si="8"/>
        <v>1881</v>
      </c>
      <c r="BJ17" s="50">
        <f t="shared" si="9"/>
        <v>133.9</v>
      </c>
    </row>
    <row r="18" spans="1:62" ht="24" customHeight="1">
      <c r="A18" s="22">
        <v>8</v>
      </c>
      <c r="B18" s="33" t="s">
        <v>356</v>
      </c>
      <c r="C18" s="207">
        <v>21</v>
      </c>
      <c r="D18" s="50">
        <v>0.45</v>
      </c>
      <c r="E18" s="208" t="e">
        <f>Sectorwise!#REF!</f>
        <v>#REF!</v>
      </c>
      <c r="F18" s="209" t="e">
        <f>Sectorwise!#REF!</f>
        <v>#REF!</v>
      </c>
      <c r="G18" s="207"/>
      <c r="H18" s="50"/>
      <c r="I18" s="208" t="e">
        <f>Sectorwise!#REF!</f>
        <v>#REF!</v>
      </c>
      <c r="J18" s="209" t="e">
        <f>Sectorwise!#REF!</f>
        <v>#REF!</v>
      </c>
      <c r="K18" s="207">
        <f t="shared" si="0"/>
        <v>21</v>
      </c>
      <c r="L18" s="50">
        <f t="shared" si="1"/>
        <v>0.45</v>
      </c>
      <c r="M18" s="208" t="e">
        <f>Sectorwise!#REF!</f>
        <v>#REF!</v>
      </c>
      <c r="N18" s="209" t="e">
        <f>Sectorwise!#REF!</f>
        <v>#REF!</v>
      </c>
      <c r="O18" s="207">
        <v>15</v>
      </c>
      <c r="P18" s="50">
        <v>2.78</v>
      </c>
      <c r="Q18" s="210" t="e">
        <f>Sectorwise!#REF!</f>
        <v>#REF!</v>
      </c>
      <c r="R18" s="211" t="e">
        <f>Sectorwise!#REF!</f>
        <v>#REF!</v>
      </c>
      <c r="S18" s="207">
        <v>20</v>
      </c>
      <c r="T18" s="50">
        <v>0.49</v>
      </c>
      <c r="U18" s="212" t="e">
        <f>Sectorwise!#REF!</f>
        <v>#REF!</v>
      </c>
      <c r="V18" s="213" t="e">
        <f>Sectorwise!#REF!</f>
        <v>#REF!</v>
      </c>
      <c r="W18" s="207">
        <v>6</v>
      </c>
      <c r="X18" s="50">
        <v>0.45</v>
      </c>
      <c r="Y18" s="212" t="e">
        <f>Sectorwise!#REF!</f>
        <v>#REF!</v>
      </c>
      <c r="Z18" s="213" t="e">
        <f>Sectorwise!#REF!</f>
        <v>#REF!</v>
      </c>
      <c r="AA18" s="207"/>
      <c r="AB18" s="50"/>
      <c r="AC18" s="212" t="e">
        <f>Sectorwise!#REF!</f>
        <v>#REF!</v>
      </c>
      <c r="AD18" s="213" t="e">
        <f>Sectorwise!#REF!</f>
        <v>#REF!</v>
      </c>
      <c r="AE18" s="207">
        <f>K18+O18+S18+W18+AA18</f>
        <v>62</v>
      </c>
      <c r="AF18" s="50">
        <f>L18+P18+T18+X18+AB18</f>
        <v>4.17</v>
      </c>
      <c r="AG18" s="214" t="e">
        <f>Sectorwise!#REF!</f>
        <v>#REF!</v>
      </c>
      <c r="AH18" s="215" t="e">
        <f>Sectorwise!#REF!</f>
        <v>#REF!</v>
      </c>
      <c r="AI18" s="207"/>
      <c r="AJ18" s="50"/>
      <c r="AK18" s="214" t="e">
        <f>Sectorwise!#REF!</f>
        <v>#REF!</v>
      </c>
      <c r="AL18" s="215" t="e">
        <f>Sectorwise!#REF!</f>
        <v>#REF!</v>
      </c>
      <c r="AM18" s="207"/>
      <c r="AN18" s="50"/>
      <c r="AO18" s="210" t="e">
        <f>Sectorwise!#REF!</f>
        <v>#REF!</v>
      </c>
      <c r="AP18" s="211" t="e">
        <f>Sectorwise!#REF!</f>
        <v>#REF!</v>
      </c>
      <c r="AQ18" s="207"/>
      <c r="AR18" s="50"/>
      <c r="AS18" s="210" t="e">
        <f>Sectorwise!#REF!</f>
        <v>#REF!</v>
      </c>
      <c r="AT18" s="211" t="e">
        <f>Sectorwise!#REF!</f>
        <v>#REF!</v>
      </c>
      <c r="AU18" s="207"/>
      <c r="AV18" s="50"/>
      <c r="AW18" s="210" t="e">
        <f>Sectorwise!#REF!</f>
        <v>#REF!</v>
      </c>
      <c r="AX18" s="211" t="e">
        <f>Sectorwise!#REF!</f>
        <v>#REF!</v>
      </c>
      <c r="AY18" s="207"/>
      <c r="AZ18" s="50"/>
      <c r="BA18" s="210" t="e">
        <f>Sectorwise!#REF!</f>
        <v>#REF!</v>
      </c>
      <c r="BB18" s="211" t="e">
        <f>Sectorwise!#REF!</f>
        <v>#REF!</v>
      </c>
      <c r="BC18" s="207">
        <f t="shared" si="4"/>
        <v>0</v>
      </c>
      <c r="BD18" s="45">
        <f t="shared" si="5"/>
        <v>0</v>
      </c>
      <c r="BE18" s="210" t="e">
        <f>Sectorwise!#REF!</f>
        <v>#REF!</v>
      </c>
      <c r="BF18" s="211" t="e">
        <f>Sectorwise!#REF!</f>
        <v>#REF!</v>
      </c>
      <c r="BG18" s="216">
        <f t="shared" si="6"/>
        <v>62</v>
      </c>
      <c r="BH18" s="45">
        <f t="shared" si="7"/>
        <v>4.17</v>
      </c>
      <c r="BI18" s="207" t="e">
        <f t="shared" si="8"/>
        <v>#REF!</v>
      </c>
      <c r="BJ18" s="50" t="e">
        <f t="shared" si="9"/>
        <v>#REF!</v>
      </c>
    </row>
    <row r="19" spans="1:62" ht="24" customHeight="1">
      <c r="A19" s="22">
        <v>9</v>
      </c>
      <c r="B19" s="33" t="s">
        <v>233</v>
      </c>
      <c r="C19" s="207">
        <v>1</v>
      </c>
      <c r="D19" s="50">
        <v>0.01</v>
      </c>
      <c r="E19" s="208">
        <f>Sectorwise!C16</f>
        <v>237</v>
      </c>
      <c r="F19" s="209">
        <f>Sectorwise!D16</f>
        <v>6.36</v>
      </c>
      <c r="G19" s="207"/>
      <c r="H19" s="50"/>
      <c r="I19" s="208">
        <f>Sectorwise!E16</f>
        <v>131</v>
      </c>
      <c r="J19" s="209">
        <f>Sectorwise!F16</f>
        <v>2.38</v>
      </c>
      <c r="K19" s="207">
        <f t="shared" si="0"/>
        <v>1</v>
      </c>
      <c r="L19" s="50">
        <f t="shared" si="1"/>
        <v>0.01</v>
      </c>
      <c r="M19" s="208" t="e">
        <f>Sectorwise!#REF!</f>
        <v>#REF!</v>
      </c>
      <c r="N19" s="209" t="e">
        <f>Sectorwise!#REF!</f>
        <v>#REF!</v>
      </c>
      <c r="O19" s="207">
        <v>57</v>
      </c>
      <c r="P19" s="50">
        <v>1.89</v>
      </c>
      <c r="Q19" s="210">
        <f>Sectorwise!M16</f>
        <v>2407</v>
      </c>
      <c r="R19" s="211">
        <f>Sectorwise!N16</f>
        <v>69</v>
      </c>
      <c r="S19" s="207">
        <v>6</v>
      </c>
      <c r="T19" s="50">
        <v>0.1</v>
      </c>
      <c r="U19" s="212">
        <f>Sectorwise!AA16</f>
        <v>36</v>
      </c>
      <c r="V19" s="213">
        <f>Sectorwise!AB16</f>
        <v>3.91</v>
      </c>
      <c r="W19" s="207">
        <v>6</v>
      </c>
      <c r="X19" s="50">
        <v>0.49</v>
      </c>
      <c r="Y19" s="212">
        <f>Sectorwise!AC16</f>
        <v>95</v>
      </c>
      <c r="Z19" s="213">
        <f>Sectorwise!AD16</f>
        <v>18.46</v>
      </c>
      <c r="AA19" s="207">
        <v>2</v>
      </c>
      <c r="AB19" s="50">
        <v>0.06</v>
      </c>
      <c r="AC19" s="212">
        <f>Sectorwise!AI16</f>
        <v>360</v>
      </c>
      <c r="AD19" s="213">
        <f>Sectorwise!AJ16</f>
        <v>7.44</v>
      </c>
      <c r="AE19" s="207">
        <f t="shared" si="2"/>
        <v>72</v>
      </c>
      <c r="AF19" s="50">
        <f t="shared" si="3"/>
        <v>2.5500000000000003</v>
      </c>
      <c r="AG19" s="214">
        <f>Sectorwise!AK16</f>
        <v>3513</v>
      </c>
      <c r="AH19" s="215">
        <f>Sectorwise!AL16</f>
        <v>201.22</v>
      </c>
      <c r="AI19" s="207"/>
      <c r="AJ19" s="50"/>
      <c r="AK19" s="214">
        <f>Sectorwise!AO16</f>
        <v>0</v>
      </c>
      <c r="AL19" s="215">
        <f>Sectorwise!AP16</f>
        <v>0</v>
      </c>
      <c r="AM19" s="207"/>
      <c r="AN19" s="50"/>
      <c r="AO19" s="210" t="e">
        <f>Sectorwise!#REF!</f>
        <v>#REF!</v>
      </c>
      <c r="AP19" s="211" t="e">
        <f>Sectorwise!#REF!</f>
        <v>#REF!</v>
      </c>
      <c r="AQ19" s="207"/>
      <c r="AR19" s="50"/>
      <c r="AS19" s="210">
        <f>Sectorwise!AQ16</f>
        <v>18</v>
      </c>
      <c r="AT19" s="211">
        <f>Sectorwise!AR16</f>
        <v>0.8</v>
      </c>
      <c r="AU19" s="207">
        <v>12</v>
      </c>
      <c r="AV19" s="50">
        <v>0.63</v>
      </c>
      <c r="AW19" s="210">
        <f>Sectorwise!AS16</f>
        <v>42</v>
      </c>
      <c r="AX19" s="211">
        <f>Sectorwise!AT16</f>
        <v>1.65</v>
      </c>
      <c r="AY19" s="207">
        <v>82</v>
      </c>
      <c r="AZ19" s="50">
        <v>3.37</v>
      </c>
      <c r="BA19" s="210">
        <f>Sectorwise!AW16</f>
        <v>941</v>
      </c>
      <c r="BB19" s="211">
        <f>Sectorwise!AX16</f>
        <v>74.17</v>
      </c>
      <c r="BC19" s="207">
        <f t="shared" si="4"/>
        <v>94</v>
      </c>
      <c r="BD19" s="45">
        <f t="shared" si="5"/>
        <v>4</v>
      </c>
      <c r="BE19" s="210">
        <f>Sectorwise!AY16</f>
        <v>1019</v>
      </c>
      <c r="BF19" s="211">
        <f>Sectorwise!AZ16</f>
        <v>78.100000000000009</v>
      </c>
      <c r="BG19" s="216">
        <f t="shared" si="6"/>
        <v>166</v>
      </c>
      <c r="BH19" s="45">
        <f t="shared" si="7"/>
        <v>6.5500000000000007</v>
      </c>
      <c r="BI19" s="207">
        <f t="shared" si="8"/>
        <v>4532</v>
      </c>
      <c r="BJ19" s="50">
        <f t="shared" si="9"/>
        <v>279.32</v>
      </c>
    </row>
    <row r="20" spans="1:62" ht="24" customHeight="1">
      <c r="A20" s="22">
        <v>10</v>
      </c>
      <c r="B20" s="33" t="s">
        <v>234</v>
      </c>
      <c r="C20" s="207"/>
      <c r="D20" s="50"/>
      <c r="E20" s="208" t="e">
        <f>Sectorwise!#REF!</f>
        <v>#REF!</v>
      </c>
      <c r="F20" s="209" t="e">
        <f>Sectorwise!#REF!</f>
        <v>#REF!</v>
      </c>
      <c r="G20" s="207"/>
      <c r="H20" s="50"/>
      <c r="I20" s="208" t="e">
        <f>Sectorwise!#REF!</f>
        <v>#REF!</v>
      </c>
      <c r="J20" s="209" t="e">
        <f>Sectorwise!#REF!</f>
        <v>#REF!</v>
      </c>
      <c r="K20" s="207">
        <f t="shared" si="0"/>
        <v>0</v>
      </c>
      <c r="L20" s="50">
        <f t="shared" si="1"/>
        <v>0</v>
      </c>
      <c r="M20" s="208" t="e">
        <f>Sectorwise!#REF!</f>
        <v>#REF!</v>
      </c>
      <c r="N20" s="209" t="e">
        <f>Sectorwise!#REF!</f>
        <v>#REF!</v>
      </c>
      <c r="O20" s="207">
        <v>6</v>
      </c>
      <c r="P20" s="50">
        <v>0.19</v>
      </c>
      <c r="Q20" s="210" t="e">
        <f>Sectorwise!#REF!</f>
        <v>#REF!</v>
      </c>
      <c r="R20" s="211" t="e">
        <f>Sectorwise!#REF!</f>
        <v>#REF!</v>
      </c>
      <c r="S20" s="207">
        <v>1</v>
      </c>
      <c r="T20" s="50">
        <v>0.01</v>
      </c>
      <c r="U20" s="212" t="e">
        <f>Sectorwise!#REF!</f>
        <v>#REF!</v>
      </c>
      <c r="V20" s="213" t="e">
        <f>Sectorwise!#REF!</f>
        <v>#REF!</v>
      </c>
      <c r="W20" s="207"/>
      <c r="X20" s="50"/>
      <c r="Y20" s="212" t="e">
        <f>Sectorwise!#REF!</f>
        <v>#REF!</v>
      </c>
      <c r="Z20" s="213" t="e">
        <f>Sectorwise!#REF!</f>
        <v>#REF!</v>
      </c>
      <c r="AA20" s="207"/>
      <c r="AB20" s="50"/>
      <c r="AC20" s="212" t="e">
        <f>Sectorwise!#REF!</f>
        <v>#REF!</v>
      </c>
      <c r="AD20" s="213" t="e">
        <f>Sectorwise!#REF!</f>
        <v>#REF!</v>
      </c>
      <c r="AE20" s="207">
        <f t="shared" si="2"/>
        <v>7</v>
      </c>
      <c r="AF20" s="50">
        <f t="shared" si="3"/>
        <v>0.2</v>
      </c>
      <c r="AG20" s="214" t="e">
        <f>Sectorwise!#REF!</f>
        <v>#REF!</v>
      </c>
      <c r="AH20" s="215" t="e">
        <f>Sectorwise!#REF!</f>
        <v>#REF!</v>
      </c>
      <c r="AI20" s="207"/>
      <c r="AJ20" s="50"/>
      <c r="AK20" s="214" t="e">
        <f>Sectorwise!#REF!</f>
        <v>#REF!</v>
      </c>
      <c r="AL20" s="215" t="e">
        <f>Sectorwise!#REF!</f>
        <v>#REF!</v>
      </c>
      <c r="AM20" s="207"/>
      <c r="AN20" s="50"/>
      <c r="AO20" s="210" t="e">
        <f>Sectorwise!#REF!</f>
        <v>#REF!</v>
      </c>
      <c r="AP20" s="211" t="e">
        <f>Sectorwise!#REF!</f>
        <v>#REF!</v>
      </c>
      <c r="AQ20" s="207"/>
      <c r="AR20" s="50"/>
      <c r="AS20" s="210" t="e">
        <f>Sectorwise!#REF!</f>
        <v>#REF!</v>
      </c>
      <c r="AT20" s="211" t="e">
        <f>Sectorwise!#REF!</f>
        <v>#REF!</v>
      </c>
      <c r="AU20" s="207"/>
      <c r="AV20" s="50"/>
      <c r="AW20" s="210" t="e">
        <f>Sectorwise!#REF!</f>
        <v>#REF!</v>
      </c>
      <c r="AX20" s="211" t="e">
        <f>Sectorwise!#REF!</f>
        <v>#REF!</v>
      </c>
      <c r="AY20" s="207">
        <v>57</v>
      </c>
      <c r="AZ20" s="50">
        <v>19.87</v>
      </c>
      <c r="BA20" s="210" t="e">
        <f>Sectorwise!#REF!</f>
        <v>#REF!</v>
      </c>
      <c r="BB20" s="211" t="e">
        <f>Sectorwise!#REF!</f>
        <v>#REF!</v>
      </c>
      <c r="BC20" s="207">
        <f t="shared" si="4"/>
        <v>57</v>
      </c>
      <c r="BD20" s="45">
        <f t="shared" si="5"/>
        <v>19.87</v>
      </c>
      <c r="BE20" s="210" t="e">
        <f>Sectorwise!#REF!</f>
        <v>#REF!</v>
      </c>
      <c r="BF20" s="211" t="e">
        <f>Sectorwise!#REF!</f>
        <v>#REF!</v>
      </c>
      <c r="BG20" s="216">
        <f t="shared" si="6"/>
        <v>64</v>
      </c>
      <c r="BH20" s="45">
        <f t="shared" si="7"/>
        <v>20.07</v>
      </c>
      <c r="BI20" s="207" t="e">
        <f t="shared" si="8"/>
        <v>#REF!</v>
      </c>
      <c r="BJ20" s="50" t="e">
        <f t="shared" si="9"/>
        <v>#REF!</v>
      </c>
    </row>
    <row r="21" spans="1:62" ht="24" customHeight="1">
      <c r="A21" s="22">
        <v>11</v>
      </c>
      <c r="B21" s="33" t="s">
        <v>235</v>
      </c>
      <c r="C21" s="207">
        <v>15</v>
      </c>
      <c r="D21" s="50">
        <v>0.25</v>
      </c>
      <c r="E21" s="208" t="e">
        <f>Sectorwise!#REF!</f>
        <v>#REF!</v>
      </c>
      <c r="F21" s="209" t="e">
        <f>Sectorwise!#REF!</f>
        <v>#REF!</v>
      </c>
      <c r="G21" s="207"/>
      <c r="H21" s="50"/>
      <c r="I21" s="208" t="e">
        <f>Sectorwise!#REF!</f>
        <v>#REF!</v>
      </c>
      <c r="J21" s="209" t="e">
        <f>Sectorwise!#REF!</f>
        <v>#REF!</v>
      </c>
      <c r="K21" s="207">
        <f t="shared" si="0"/>
        <v>15</v>
      </c>
      <c r="L21" s="50">
        <f t="shared" si="1"/>
        <v>0.25</v>
      </c>
      <c r="M21" s="208" t="e">
        <f>Sectorwise!#REF!</f>
        <v>#REF!</v>
      </c>
      <c r="N21" s="209" t="e">
        <f>Sectorwise!#REF!</f>
        <v>#REF!</v>
      </c>
      <c r="O21" s="207">
        <v>5</v>
      </c>
      <c r="P21" s="50">
        <v>0.11</v>
      </c>
      <c r="Q21" s="210" t="e">
        <f>Sectorwise!#REF!</f>
        <v>#REF!</v>
      </c>
      <c r="R21" s="211" t="e">
        <f>Sectorwise!#REF!</f>
        <v>#REF!</v>
      </c>
      <c r="S21" s="207"/>
      <c r="T21" s="50"/>
      <c r="U21" s="212" t="e">
        <f>Sectorwise!#REF!</f>
        <v>#REF!</v>
      </c>
      <c r="V21" s="213" t="e">
        <f>Sectorwise!#REF!</f>
        <v>#REF!</v>
      </c>
      <c r="W21" s="207">
        <v>2</v>
      </c>
      <c r="X21" s="50">
        <v>0.19</v>
      </c>
      <c r="Y21" s="212" t="e">
        <f>Sectorwise!#REF!</f>
        <v>#REF!</v>
      </c>
      <c r="Z21" s="213" t="e">
        <f>Sectorwise!#REF!</f>
        <v>#REF!</v>
      </c>
      <c r="AA21" s="207">
        <v>10</v>
      </c>
      <c r="AB21" s="50">
        <v>0.08</v>
      </c>
      <c r="AC21" s="212" t="e">
        <f>Sectorwise!#REF!</f>
        <v>#REF!</v>
      </c>
      <c r="AD21" s="213" t="e">
        <f>Sectorwise!#REF!</f>
        <v>#REF!</v>
      </c>
      <c r="AE21" s="207">
        <f t="shared" si="2"/>
        <v>32</v>
      </c>
      <c r="AF21" s="50">
        <f t="shared" si="3"/>
        <v>0.63</v>
      </c>
      <c r="AG21" s="214" t="e">
        <f>Sectorwise!#REF!</f>
        <v>#REF!</v>
      </c>
      <c r="AH21" s="215" t="e">
        <f>Sectorwise!#REF!</f>
        <v>#REF!</v>
      </c>
      <c r="AI21" s="207"/>
      <c r="AJ21" s="50"/>
      <c r="AK21" s="214" t="e">
        <f>Sectorwise!#REF!</f>
        <v>#REF!</v>
      </c>
      <c r="AL21" s="215" t="e">
        <f>Sectorwise!#REF!</f>
        <v>#REF!</v>
      </c>
      <c r="AM21" s="207"/>
      <c r="AN21" s="50"/>
      <c r="AO21" s="210" t="e">
        <f>Sectorwise!#REF!</f>
        <v>#REF!</v>
      </c>
      <c r="AP21" s="211" t="e">
        <f>Sectorwise!#REF!</f>
        <v>#REF!</v>
      </c>
      <c r="AQ21" s="207"/>
      <c r="AR21" s="50"/>
      <c r="AS21" s="210" t="e">
        <f>Sectorwise!#REF!</f>
        <v>#REF!</v>
      </c>
      <c r="AT21" s="211" t="e">
        <f>Sectorwise!#REF!</f>
        <v>#REF!</v>
      </c>
      <c r="AU21" s="207"/>
      <c r="AV21" s="50"/>
      <c r="AW21" s="210" t="e">
        <f>Sectorwise!#REF!</f>
        <v>#REF!</v>
      </c>
      <c r="AX21" s="211" t="e">
        <f>Sectorwise!#REF!</f>
        <v>#REF!</v>
      </c>
      <c r="AY21" s="207">
        <v>2</v>
      </c>
      <c r="AZ21" s="50">
        <v>0.03</v>
      </c>
      <c r="BA21" s="210" t="e">
        <f>Sectorwise!#REF!</f>
        <v>#REF!</v>
      </c>
      <c r="BB21" s="211" t="e">
        <f>Sectorwise!#REF!</f>
        <v>#REF!</v>
      </c>
      <c r="BC21" s="207">
        <f t="shared" si="4"/>
        <v>2</v>
      </c>
      <c r="BD21" s="45">
        <f t="shared" si="5"/>
        <v>0.03</v>
      </c>
      <c r="BE21" s="210" t="e">
        <f>Sectorwise!#REF!</f>
        <v>#REF!</v>
      </c>
      <c r="BF21" s="211" t="e">
        <f>Sectorwise!#REF!</f>
        <v>#REF!</v>
      </c>
      <c r="BG21" s="216">
        <f t="shared" si="6"/>
        <v>34</v>
      </c>
      <c r="BH21" s="45">
        <f t="shared" si="7"/>
        <v>0.66</v>
      </c>
      <c r="BI21" s="207" t="e">
        <f t="shared" si="8"/>
        <v>#REF!</v>
      </c>
      <c r="BJ21" s="50" t="e">
        <f t="shared" si="9"/>
        <v>#REF!</v>
      </c>
    </row>
    <row r="22" spans="1:62" ht="24" customHeight="1">
      <c r="A22" s="22">
        <v>12</v>
      </c>
      <c r="B22" s="33" t="s">
        <v>236</v>
      </c>
      <c r="C22" s="207">
        <v>18</v>
      </c>
      <c r="D22" s="50">
        <v>0.23</v>
      </c>
      <c r="E22" s="208" t="e">
        <f>Sectorwise!#REF!</f>
        <v>#REF!</v>
      </c>
      <c r="F22" s="209" t="e">
        <f>Sectorwise!#REF!</f>
        <v>#REF!</v>
      </c>
      <c r="G22" s="207">
        <v>33</v>
      </c>
      <c r="H22" s="50">
        <v>0.05</v>
      </c>
      <c r="I22" s="208" t="e">
        <f>Sectorwise!#REF!</f>
        <v>#REF!</v>
      </c>
      <c r="J22" s="209" t="e">
        <f>Sectorwise!#REF!</f>
        <v>#REF!</v>
      </c>
      <c r="K22" s="207">
        <f t="shared" si="0"/>
        <v>51</v>
      </c>
      <c r="L22" s="50">
        <f t="shared" si="1"/>
        <v>0.28000000000000003</v>
      </c>
      <c r="M22" s="208" t="e">
        <f>Sectorwise!#REF!</f>
        <v>#REF!</v>
      </c>
      <c r="N22" s="209" t="e">
        <f>Sectorwise!#REF!</f>
        <v>#REF!</v>
      </c>
      <c r="O22" s="207">
        <v>37</v>
      </c>
      <c r="P22" s="50">
        <v>0.28999999999999998</v>
      </c>
      <c r="Q22" s="210" t="e">
        <f>Sectorwise!#REF!</f>
        <v>#REF!</v>
      </c>
      <c r="R22" s="211" t="e">
        <f>Sectorwise!#REF!</f>
        <v>#REF!</v>
      </c>
      <c r="S22" s="207">
        <v>5</v>
      </c>
      <c r="T22" s="50">
        <v>0</v>
      </c>
      <c r="U22" s="212" t="e">
        <f>Sectorwise!#REF!</f>
        <v>#REF!</v>
      </c>
      <c r="V22" s="213" t="e">
        <f>Sectorwise!#REF!</f>
        <v>#REF!</v>
      </c>
      <c r="W22" s="207">
        <v>5</v>
      </c>
      <c r="X22" s="50">
        <v>0</v>
      </c>
      <c r="Y22" s="212" t="e">
        <f>Sectorwise!#REF!</f>
        <v>#REF!</v>
      </c>
      <c r="Z22" s="213" t="e">
        <f>Sectorwise!#REF!</f>
        <v>#REF!</v>
      </c>
      <c r="AA22" s="207">
        <v>7</v>
      </c>
      <c r="AB22" s="50">
        <v>0</v>
      </c>
      <c r="AC22" s="212" t="e">
        <f>Sectorwise!#REF!</f>
        <v>#REF!</v>
      </c>
      <c r="AD22" s="213" t="e">
        <f>Sectorwise!#REF!</f>
        <v>#REF!</v>
      </c>
      <c r="AE22" s="207">
        <f t="shared" si="2"/>
        <v>105</v>
      </c>
      <c r="AF22" s="50">
        <f t="shared" si="3"/>
        <v>0.57000000000000006</v>
      </c>
      <c r="AG22" s="214" t="e">
        <f>Sectorwise!#REF!</f>
        <v>#REF!</v>
      </c>
      <c r="AH22" s="215" t="e">
        <f>Sectorwise!#REF!</f>
        <v>#REF!</v>
      </c>
      <c r="AI22" s="207">
        <v>0</v>
      </c>
      <c r="AJ22" s="50">
        <v>0</v>
      </c>
      <c r="AK22" s="214" t="e">
        <f>Sectorwise!#REF!</f>
        <v>#REF!</v>
      </c>
      <c r="AL22" s="215" t="e">
        <f>Sectorwise!#REF!</f>
        <v>#REF!</v>
      </c>
      <c r="AM22" s="207">
        <v>0</v>
      </c>
      <c r="AN22" s="50">
        <v>0</v>
      </c>
      <c r="AO22" s="210" t="e">
        <f>Sectorwise!#REF!</f>
        <v>#REF!</v>
      </c>
      <c r="AP22" s="211" t="e">
        <f>Sectorwise!#REF!</f>
        <v>#REF!</v>
      </c>
      <c r="AQ22" s="207">
        <v>1</v>
      </c>
      <c r="AR22" s="50">
        <v>0.11</v>
      </c>
      <c r="AS22" s="210" t="e">
        <f>Sectorwise!#REF!</f>
        <v>#REF!</v>
      </c>
      <c r="AT22" s="211" t="e">
        <f>Sectorwise!#REF!</f>
        <v>#REF!</v>
      </c>
      <c r="AU22" s="207">
        <v>0</v>
      </c>
      <c r="AV22" s="50">
        <v>0</v>
      </c>
      <c r="AW22" s="210" t="e">
        <f>Sectorwise!#REF!</f>
        <v>#REF!</v>
      </c>
      <c r="AX22" s="211" t="e">
        <f>Sectorwise!#REF!</f>
        <v>#REF!</v>
      </c>
      <c r="AY22" s="207">
        <v>141</v>
      </c>
      <c r="AZ22" s="50">
        <v>0.85</v>
      </c>
      <c r="BA22" s="210" t="e">
        <f>Sectorwise!#REF!</f>
        <v>#REF!</v>
      </c>
      <c r="BB22" s="211" t="e">
        <f>Sectorwise!#REF!</f>
        <v>#REF!</v>
      </c>
      <c r="BC22" s="207">
        <f t="shared" si="4"/>
        <v>142</v>
      </c>
      <c r="BD22" s="45">
        <f t="shared" si="5"/>
        <v>0.96</v>
      </c>
      <c r="BE22" s="210" t="e">
        <f>Sectorwise!#REF!</f>
        <v>#REF!</v>
      </c>
      <c r="BF22" s="211" t="e">
        <f>Sectorwise!#REF!</f>
        <v>#REF!</v>
      </c>
      <c r="BG22" s="216">
        <f t="shared" si="6"/>
        <v>247</v>
      </c>
      <c r="BH22" s="45">
        <f t="shared" si="7"/>
        <v>1.53</v>
      </c>
      <c r="BI22" s="207" t="e">
        <f t="shared" si="8"/>
        <v>#REF!</v>
      </c>
      <c r="BJ22" s="50" t="e">
        <f t="shared" si="9"/>
        <v>#REF!</v>
      </c>
    </row>
    <row r="23" spans="1:62" ht="24" customHeight="1">
      <c r="A23" s="22">
        <v>13</v>
      </c>
      <c r="B23" s="33" t="s">
        <v>237</v>
      </c>
      <c r="C23" s="207"/>
      <c r="D23" s="50"/>
      <c r="E23" s="208">
        <f>Sectorwise!C17</f>
        <v>18</v>
      </c>
      <c r="F23" s="209">
        <f>Sectorwise!D17</f>
        <v>0.27</v>
      </c>
      <c r="G23" s="207"/>
      <c r="H23" s="50"/>
      <c r="I23" s="208">
        <f>Sectorwise!E17</f>
        <v>0</v>
      </c>
      <c r="J23" s="209">
        <f>Sectorwise!F17</f>
        <v>0</v>
      </c>
      <c r="K23" s="207">
        <f t="shared" si="0"/>
        <v>0</v>
      </c>
      <c r="L23" s="50">
        <f t="shared" si="1"/>
        <v>0</v>
      </c>
      <c r="M23" s="208" t="e">
        <f>Sectorwise!#REF!</f>
        <v>#REF!</v>
      </c>
      <c r="N23" s="209" t="e">
        <f>Sectorwise!#REF!</f>
        <v>#REF!</v>
      </c>
      <c r="O23" s="207">
        <v>17</v>
      </c>
      <c r="P23" s="50">
        <v>0.89</v>
      </c>
      <c r="Q23" s="210">
        <f>Sectorwise!M17</f>
        <v>168</v>
      </c>
      <c r="R23" s="211">
        <f>Sectorwise!N17</f>
        <v>110</v>
      </c>
      <c r="S23" s="207"/>
      <c r="T23" s="50"/>
      <c r="U23" s="212">
        <f>Sectorwise!AA17</f>
        <v>57</v>
      </c>
      <c r="V23" s="213">
        <f>Sectorwise!AB17</f>
        <v>3.1</v>
      </c>
      <c r="W23" s="207">
        <v>1</v>
      </c>
      <c r="X23" s="50">
        <v>0.06</v>
      </c>
      <c r="Y23" s="212">
        <f>Sectorwise!AC17</f>
        <v>65</v>
      </c>
      <c r="Z23" s="213">
        <f>Sectorwise!AD17</f>
        <v>6.19</v>
      </c>
      <c r="AA23" s="207"/>
      <c r="AB23" s="50"/>
      <c r="AC23" s="212">
        <f>Sectorwise!AI17</f>
        <v>75</v>
      </c>
      <c r="AD23" s="213">
        <f>Sectorwise!AJ17</f>
        <v>35.979999999999997</v>
      </c>
      <c r="AE23" s="207">
        <f t="shared" si="2"/>
        <v>18</v>
      </c>
      <c r="AF23" s="50">
        <f t="shared" si="3"/>
        <v>0.95</v>
      </c>
      <c r="AG23" s="214">
        <f>Sectorwise!AK17</f>
        <v>388</v>
      </c>
      <c r="AH23" s="215">
        <f>Sectorwise!AL17</f>
        <v>174.09</v>
      </c>
      <c r="AI23" s="207"/>
      <c r="AJ23" s="50"/>
      <c r="AK23" s="214">
        <f>Sectorwise!AO17</f>
        <v>0</v>
      </c>
      <c r="AL23" s="215">
        <f>Sectorwise!AP17</f>
        <v>0</v>
      </c>
      <c r="AM23" s="207"/>
      <c r="AN23" s="50"/>
      <c r="AO23" s="210" t="e">
        <f>Sectorwise!#REF!</f>
        <v>#REF!</v>
      </c>
      <c r="AP23" s="211" t="e">
        <f>Sectorwise!#REF!</f>
        <v>#REF!</v>
      </c>
      <c r="AQ23" s="207"/>
      <c r="AR23" s="50"/>
      <c r="AS23" s="210">
        <f>Sectorwise!AQ17</f>
        <v>0</v>
      </c>
      <c r="AT23" s="211">
        <f>Sectorwise!AR17</f>
        <v>0</v>
      </c>
      <c r="AU23" s="207"/>
      <c r="AV23" s="50"/>
      <c r="AW23" s="210">
        <f>Sectorwise!AS17</f>
        <v>0</v>
      </c>
      <c r="AX23" s="211">
        <f>Sectorwise!AT17</f>
        <v>0</v>
      </c>
      <c r="AY23" s="207">
        <v>65</v>
      </c>
      <c r="AZ23" s="50">
        <v>51.23</v>
      </c>
      <c r="BA23" s="210">
        <f>Sectorwise!AW17</f>
        <v>62</v>
      </c>
      <c r="BB23" s="211">
        <f>Sectorwise!AX17</f>
        <v>49.56</v>
      </c>
      <c r="BC23" s="207">
        <f t="shared" si="4"/>
        <v>65</v>
      </c>
      <c r="BD23" s="45">
        <f t="shared" si="5"/>
        <v>51.23</v>
      </c>
      <c r="BE23" s="210">
        <f>Sectorwise!AY17</f>
        <v>62</v>
      </c>
      <c r="BF23" s="211">
        <f>Sectorwise!AZ17</f>
        <v>49.56</v>
      </c>
      <c r="BG23" s="216">
        <f t="shared" si="6"/>
        <v>83</v>
      </c>
      <c r="BH23" s="45">
        <f t="shared" si="7"/>
        <v>52.18</v>
      </c>
      <c r="BI23" s="207">
        <f t="shared" si="8"/>
        <v>450</v>
      </c>
      <c r="BJ23" s="50">
        <f t="shared" si="9"/>
        <v>223.65</v>
      </c>
    </row>
    <row r="24" spans="1:62" ht="24" customHeight="1">
      <c r="A24" s="22">
        <v>14</v>
      </c>
      <c r="B24" s="33" t="s">
        <v>238</v>
      </c>
      <c r="C24" s="207">
        <v>3</v>
      </c>
      <c r="D24" s="50">
        <v>0.12</v>
      </c>
      <c r="E24" s="208" t="e">
        <f>Sectorwise!#REF!</f>
        <v>#REF!</v>
      </c>
      <c r="F24" s="209" t="e">
        <f>Sectorwise!#REF!</f>
        <v>#REF!</v>
      </c>
      <c r="G24" s="207">
        <v>9</v>
      </c>
      <c r="H24" s="50">
        <v>0.64</v>
      </c>
      <c r="I24" s="208" t="e">
        <f>Sectorwise!#REF!</f>
        <v>#REF!</v>
      </c>
      <c r="J24" s="209" t="e">
        <f>Sectorwise!#REF!</f>
        <v>#REF!</v>
      </c>
      <c r="K24" s="207">
        <f t="shared" si="0"/>
        <v>12</v>
      </c>
      <c r="L24" s="50">
        <f t="shared" si="1"/>
        <v>0.76</v>
      </c>
      <c r="M24" s="208" t="e">
        <f>Sectorwise!#REF!</f>
        <v>#REF!</v>
      </c>
      <c r="N24" s="209" t="e">
        <f>Sectorwise!#REF!</f>
        <v>#REF!</v>
      </c>
      <c r="O24" s="207">
        <v>56</v>
      </c>
      <c r="P24" s="50">
        <v>3.06</v>
      </c>
      <c r="Q24" s="210" t="e">
        <f>Sectorwise!#REF!</f>
        <v>#REF!</v>
      </c>
      <c r="R24" s="211" t="e">
        <f>Sectorwise!#REF!</f>
        <v>#REF!</v>
      </c>
      <c r="S24" s="207">
        <v>3</v>
      </c>
      <c r="T24" s="50">
        <v>0.26</v>
      </c>
      <c r="U24" s="212" t="e">
        <f>Sectorwise!#REF!</f>
        <v>#REF!</v>
      </c>
      <c r="V24" s="213" t="e">
        <f>Sectorwise!#REF!</f>
        <v>#REF!</v>
      </c>
      <c r="W24" s="207">
        <v>11</v>
      </c>
      <c r="X24" s="50">
        <v>0.95</v>
      </c>
      <c r="Y24" s="212" t="e">
        <f>Sectorwise!#REF!</f>
        <v>#REF!</v>
      </c>
      <c r="Z24" s="213" t="e">
        <f>Sectorwise!#REF!</f>
        <v>#REF!</v>
      </c>
      <c r="AA24" s="207"/>
      <c r="AB24" s="50"/>
      <c r="AC24" s="212" t="e">
        <f>Sectorwise!#REF!</f>
        <v>#REF!</v>
      </c>
      <c r="AD24" s="213" t="e">
        <f>Sectorwise!#REF!</f>
        <v>#REF!</v>
      </c>
      <c r="AE24" s="207">
        <f t="shared" si="2"/>
        <v>82</v>
      </c>
      <c r="AF24" s="50">
        <f t="shared" si="3"/>
        <v>5.03</v>
      </c>
      <c r="AG24" s="214" t="e">
        <f>Sectorwise!#REF!</f>
        <v>#REF!</v>
      </c>
      <c r="AH24" s="215" t="e">
        <f>Sectorwise!#REF!</f>
        <v>#REF!</v>
      </c>
      <c r="AI24" s="207"/>
      <c r="AJ24" s="50"/>
      <c r="AK24" s="214" t="e">
        <f>Sectorwise!#REF!</f>
        <v>#REF!</v>
      </c>
      <c r="AL24" s="215" t="e">
        <f>Sectorwise!#REF!</f>
        <v>#REF!</v>
      </c>
      <c r="AM24" s="207"/>
      <c r="AN24" s="50"/>
      <c r="AO24" s="210" t="e">
        <f>Sectorwise!#REF!</f>
        <v>#REF!</v>
      </c>
      <c r="AP24" s="211" t="e">
        <f>Sectorwise!#REF!</f>
        <v>#REF!</v>
      </c>
      <c r="AQ24" s="207"/>
      <c r="AR24" s="50"/>
      <c r="AS24" s="210" t="e">
        <f>Sectorwise!#REF!</f>
        <v>#REF!</v>
      </c>
      <c r="AT24" s="211" t="e">
        <f>Sectorwise!#REF!</f>
        <v>#REF!</v>
      </c>
      <c r="AU24" s="207"/>
      <c r="AV24" s="50"/>
      <c r="AW24" s="210" t="e">
        <f>Sectorwise!#REF!</f>
        <v>#REF!</v>
      </c>
      <c r="AX24" s="211" t="e">
        <f>Sectorwise!#REF!</f>
        <v>#REF!</v>
      </c>
      <c r="AY24" s="207">
        <v>16</v>
      </c>
      <c r="AZ24" s="50">
        <v>1.54</v>
      </c>
      <c r="BA24" s="210" t="e">
        <f>Sectorwise!#REF!</f>
        <v>#REF!</v>
      </c>
      <c r="BB24" s="211" t="e">
        <f>Sectorwise!#REF!</f>
        <v>#REF!</v>
      </c>
      <c r="BC24" s="207">
        <f t="shared" si="4"/>
        <v>16</v>
      </c>
      <c r="BD24" s="45">
        <f t="shared" si="5"/>
        <v>1.54</v>
      </c>
      <c r="BE24" s="210" t="e">
        <f>Sectorwise!#REF!</f>
        <v>#REF!</v>
      </c>
      <c r="BF24" s="211" t="e">
        <f>Sectorwise!#REF!</f>
        <v>#REF!</v>
      </c>
      <c r="BG24" s="216">
        <f t="shared" si="6"/>
        <v>98</v>
      </c>
      <c r="BH24" s="45">
        <f t="shared" si="7"/>
        <v>6.57</v>
      </c>
      <c r="BI24" s="207" t="e">
        <f t="shared" si="8"/>
        <v>#REF!</v>
      </c>
      <c r="BJ24" s="50" t="e">
        <f t="shared" si="9"/>
        <v>#REF!</v>
      </c>
    </row>
    <row r="25" spans="1:62" ht="24" customHeight="1">
      <c r="A25" s="22">
        <v>15</v>
      </c>
      <c r="B25" s="33" t="s">
        <v>239</v>
      </c>
      <c r="C25" s="207"/>
      <c r="D25" s="50"/>
      <c r="E25" s="208" t="e">
        <f>Sectorwise!#REF!</f>
        <v>#REF!</v>
      </c>
      <c r="F25" s="209" t="e">
        <f>Sectorwise!#REF!</f>
        <v>#REF!</v>
      </c>
      <c r="G25" s="207"/>
      <c r="H25" s="50"/>
      <c r="I25" s="208" t="e">
        <f>Sectorwise!#REF!</f>
        <v>#REF!</v>
      </c>
      <c r="J25" s="209" t="e">
        <f>Sectorwise!#REF!</f>
        <v>#REF!</v>
      </c>
      <c r="K25" s="207">
        <f t="shared" si="0"/>
        <v>0</v>
      </c>
      <c r="L25" s="50">
        <f t="shared" si="1"/>
        <v>0</v>
      </c>
      <c r="M25" s="208" t="e">
        <f>Sectorwise!#REF!</f>
        <v>#REF!</v>
      </c>
      <c r="N25" s="209" t="e">
        <f>Sectorwise!#REF!</f>
        <v>#REF!</v>
      </c>
      <c r="O25" s="207">
        <v>5</v>
      </c>
      <c r="P25" s="50">
        <v>0.03</v>
      </c>
      <c r="Q25" s="210" t="e">
        <f>Sectorwise!#REF!</f>
        <v>#REF!</v>
      </c>
      <c r="R25" s="211" t="e">
        <f>Sectorwise!#REF!</f>
        <v>#REF!</v>
      </c>
      <c r="S25" s="207"/>
      <c r="T25" s="50"/>
      <c r="U25" s="212" t="e">
        <f>Sectorwise!#REF!</f>
        <v>#REF!</v>
      </c>
      <c r="V25" s="213" t="e">
        <f>Sectorwise!#REF!</f>
        <v>#REF!</v>
      </c>
      <c r="W25" s="207">
        <v>1</v>
      </c>
      <c r="X25" s="50">
        <v>0.25</v>
      </c>
      <c r="Y25" s="212" t="e">
        <f>Sectorwise!#REF!</f>
        <v>#REF!</v>
      </c>
      <c r="Z25" s="213" t="e">
        <f>Sectorwise!#REF!</f>
        <v>#REF!</v>
      </c>
      <c r="AA25" s="207">
        <v>0</v>
      </c>
      <c r="AB25" s="50">
        <v>0</v>
      </c>
      <c r="AC25" s="212" t="e">
        <f>Sectorwise!#REF!</f>
        <v>#REF!</v>
      </c>
      <c r="AD25" s="213" t="e">
        <f>Sectorwise!#REF!</f>
        <v>#REF!</v>
      </c>
      <c r="AE25" s="207">
        <f t="shared" si="2"/>
        <v>6</v>
      </c>
      <c r="AF25" s="50">
        <f t="shared" si="3"/>
        <v>0.28000000000000003</v>
      </c>
      <c r="AG25" s="214" t="e">
        <f>Sectorwise!#REF!</f>
        <v>#REF!</v>
      </c>
      <c r="AH25" s="215" t="e">
        <f>Sectorwise!#REF!</f>
        <v>#REF!</v>
      </c>
      <c r="AI25" s="207"/>
      <c r="AJ25" s="50"/>
      <c r="AK25" s="214" t="e">
        <f>Sectorwise!#REF!</f>
        <v>#REF!</v>
      </c>
      <c r="AL25" s="215" t="e">
        <f>Sectorwise!#REF!</f>
        <v>#REF!</v>
      </c>
      <c r="AM25" s="207"/>
      <c r="AN25" s="50"/>
      <c r="AO25" s="210" t="e">
        <f>Sectorwise!#REF!</f>
        <v>#REF!</v>
      </c>
      <c r="AP25" s="211" t="e">
        <f>Sectorwise!#REF!</f>
        <v>#REF!</v>
      </c>
      <c r="AQ25" s="207"/>
      <c r="AR25" s="50"/>
      <c r="AS25" s="210" t="e">
        <f>Sectorwise!#REF!</f>
        <v>#REF!</v>
      </c>
      <c r="AT25" s="211" t="e">
        <f>Sectorwise!#REF!</f>
        <v>#REF!</v>
      </c>
      <c r="AU25" s="207"/>
      <c r="AV25" s="50"/>
      <c r="AW25" s="210" t="e">
        <f>Sectorwise!#REF!</f>
        <v>#REF!</v>
      </c>
      <c r="AX25" s="211" t="e">
        <f>Sectorwise!#REF!</f>
        <v>#REF!</v>
      </c>
      <c r="AY25" s="207">
        <v>17</v>
      </c>
      <c r="AZ25" s="50">
        <v>0.55000000000000004</v>
      </c>
      <c r="BA25" s="210" t="e">
        <f>Sectorwise!#REF!</f>
        <v>#REF!</v>
      </c>
      <c r="BB25" s="211" t="e">
        <f>Sectorwise!#REF!</f>
        <v>#REF!</v>
      </c>
      <c r="BC25" s="207">
        <f t="shared" si="4"/>
        <v>17</v>
      </c>
      <c r="BD25" s="45">
        <f t="shared" si="5"/>
        <v>0.55000000000000004</v>
      </c>
      <c r="BE25" s="210" t="e">
        <f>Sectorwise!#REF!</f>
        <v>#REF!</v>
      </c>
      <c r="BF25" s="211" t="e">
        <f>Sectorwise!#REF!</f>
        <v>#REF!</v>
      </c>
      <c r="BG25" s="216">
        <f t="shared" si="6"/>
        <v>23</v>
      </c>
      <c r="BH25" s="45">
        <f t="shared" si="7"/>
        <v>0.83000000000000007</v>
      </c>
      <c r="BI25" s="207" t="e">
        <f t="shared" si="8"/>
        <v>#REF!</v>
      </c>
      <c r="BJ25" s="50" t="e">
        <f t="shared" si="9"/>
        <v>#REF!</v>
      </c>
    </row>
    <row r="26" spans="1:62" ht="24" customHeight="1">
      <c r="A26" s="22">
        <v>16</v>
      </c>
      <c r="B26" s="33" t="s">
        <v>240</v>
      </c>
      <c r="C26" s="207"/>
      <c r="D26" s="50"/>
      <c r="E26" s="208">
        <f>Sectorwise!C18</f>
        <v>1</v>
      </c>
      <c r="F26" s="209">
        <f>Sectorwise!D18</f>
        <v>0.01</v>
      </c>
      <c r="G26" s="207"/>
      <c r="H26" s="50"/>
      <c r="I26" s="208">
        <f>Sectorwise!E18</f>
        <v>6</v>
      </c>
      <c r="J26" s="209">
        <f>Sectorwise!F18</f>
        <v>0.51</v>
      </c>
      <c r="K26" s="207">
        <f t="shared" si="0"/>
        <v>0</v>
      </c>
      <c r="L26" s="50">
        <f t="shared" si="1"/>
        <v>0</v>
      </c>
      <c r="M26" s="208" t="e">
        <f>Sectorwise!#REF!</f>
        <v>#REF!</v>
      </c>
      <c r="N26" s="209" t="e">
        <f>Sectorwise!#REF!</f>
        <v>#REF!</v>
      </c>
      <c r="O26" s="207">
        <v>10</v>
      </c>
      <c r="P26" s="50">
        <v>0.34</v>
      </c>
      <c r="Q26" s="210">
        <f>Sectorwise!M18</f>
        <v>179</v>
      </c>
      <c r="R26" s="211">
        <f>Sectorwise!N18</f>
        <v>4.76</v>
      </c>
      <c r="S26" s="207">
        <v>1</v>
      </c>
      <c r="T26" s="50">
        <v>0.01</v>
      </c>
      <c r="U26" s="212">
        <f>Sectorwise!AA18</f>
        <v>14</v>
      </c>
      <c r="V26" s="213">
        <f>Sectorwise!AB18</f>
        <v>0.45</v>
      </c>
      <c r="W26" s="207">
        <v>4</v>
      </c>
      <c r="X26" s="50">
        <v>0.1</v>
      </c>
      <c r="Y26" s="212">
        <f>Sectorwise!AC18</f>
        <v>48</v>
      </c>
      <c r="Z26" s="213">
        <f>Sectorwise!AD18</f>
        <v>4.51</v>
      </c>
      <c r="AA26" s="207"/>
      <c r="AB26" s="50"/>
      <c r="AC26" s="212">
        <f>Sectorwise!AI18</f>
        <v>38</v>
      </c>
      <c r="AD26" s="213">
        <f>Sectorwise!AJ18</f>
        <v>1.49</v>
      </c>
      <c r="AE26" s="207">
        <f t="shared" si="2"/>
        <v>15</v>
      </c>
      <c r="AF26" s="50">
        <f t="shared" si="3"/>
        <v>0.45000000000000007</v>
      </c>
      <c r="AG26" s="214">
        <f>Sectorwise!AK18</f>
        <v>338</v>
      </c>
      <c r="AH26" s="215">
        <f>Sectorwise!AL18</f>
        <v>17.889999999999997</v>
      </c>
      <c r="AI26" s="207"/>
      <c r="AJ26" s="50"/>
      <c r="AK26" s="214">
        <f>Sectorwise!AO18</f>
        <v>0</v>
      </c>
      <c r="AL26" s="215">
        <f>Sectorwise!AP18</f>
        <v>0</v>
      </c>
      <c r="AM26" s="207"/>
      <c r="AN26" s="50"/>
      <c r="AO26" s="210" t="e">
        <f>Sectorwise!#REF!</f>
        <v>#REF!</v>
      </c>
      <c r="AP26" s="211" t="e">
        <f>Sectorwise!#REF!</f>
        <v>#REF!</v>
      </c>
      <c r="AQ26" s="207"/>
      <c r="AR26" s="50"/>
      <c r="AS26" s="210">
        <f>Sectorwise!AQ18</f>
        <v>0</v>
      </c>
      <c r="AT26" s="211">
        <f>Sectorwise!AR18</f>
        <v>0</v>
      </c>
      <c r="AU26" s="207"/>
      <c r="AV26" s="50"/>
      <c r="AW26" s="210">
        <f>Sectorwise!AS18</f>
        <v>0</v>
      </c>
      <c r="AX26" s="211">
        <f>Sectorwise!AT18</f>
        <v>0</v>
      </c>
      <c r="AY26" s="207">
        <v>17</v>
      </c>
      <c r="AZ26" s="50">
        <v>0.41</v>
      </c>
      <c r="BA26" s="210">
        <f>Sectorwise!AW18</f>
        <v>130</v>
      </c>
      <c r="BB26" s="211">
        <f>Sectorwise!AX18</f>
        <v>2.54</v>
      </c>
      <c r="BC26" s="207">
        <f t="shared" si="4"/>
        <v>17</v>
      </c>
      <c r="BD26" s="45">
        <f t="shared" si="5"/>
        <v>0.41</v>
      </c>
      <c r="BE26" s="210">
        <f>Sectorwise!AY18</f>
        <v>200</v>
      </c>
      <c r="BF26" s="211">
        <f>Sectorwise!AZ18</f>
        <v>3.67</v>
      </c>
      <c r="BG26" s="216">
        <f t="shared" si="6"/>
        <v>32</v>
      </c>
      <c r="BH26" s="45">
        <f t="shared" si="7"/>
        <v>0.8600000000000001</v>
      </c>
      <c r="BI26" s="207">
        <f t="shared" si="8"/>
        <v>538</v>
      </c>
      <c r="BJ26" s="50">
        <f t="shared" si="9"/>
        <v>21.559999999999995</v>
      </c>
    </row>
    <row r="27" spans="1:62" ht="24" customHeight="1">
      <c r="A27" s="22">
        <v>17</v>
      </c>
      <c r="B27" s="33" t="s">
        <v>241</v>
      </c>
      <c r="C27" s="207"/>
      <c r="D27" s="50"/>
      <c r="E27" s="208" t="e">
        <f>Sectorwise!#REF!</f>
        <v>#REF!</v>
      </c>
      <c r="F27" s="209" t="e">
        <f>Sectorwise!#REF!</f>
        <v>#REF!</v>
      </c>
      <c r="G27" s="207"/>
      <c r="H27" s="50"/>
      <c r="I27" s="208" t="e">
        <f>Sectorwise!#REF!</f>
        <v>#REF!</v>
      </c>
      <c r="J27" s="209" t="e">
        <f>Sectorwise!#REF!</f>
        <v>#REF!</v>
      </c>
      <c r="K27" s="207">
        <f t="shared" si="0"/>
        <v>0</v>
      </c>
      <c r="L27" s="50">
        <f t="shared" si="1"/>
        <v>0</v>
      </c>
      <c r="M27" s="208" t="e">
        <f>Sectorwise!#REF!</f>
        <v>#REF!</v>
      </c>
      <c r="N27" s="209" t="e">
        <f>Sectorwise!#REF!</f>
        <v>#REF!</v>
      </c>
      <c r="O27" s="207">
        <v>2</v>
      </c>
      <c r="P27" s="50">
        <v>0.46</v>
      </c>
      <c r="Q27" s="210" t="e">
        <f>Sectorwise!#REF!</f>
        <v>#REF!</v>
      </c>
      <c r="R27" s="211" t="e">
        <f>Sectorwise!#REF!</f>
        <v>#REF!</v>
      </c>
      <c r="S27" s="207"/>
      <c r="T27" s="50"/>
      <c r="U27" s="212" t="e">
        <f>Sectorwise!#REF!</f>
        <v>#REF!</v>
      </c>
      <c r="V27" s="213" t="e">
        <f>Sectorwise!#REF!</f>
        <v>#REF!</v>
      </c>
      <c r="W27" s="207"/>
      <c r="X27" s="50"/>
      <c r="Y27" s="212" t="e">
        <f>Sectorwise!#REF!</f>
        <v>#REF!</v>
      </c>
      <c r="Z27" s="213" t="e">
        <f>Sectorwise!#REF!</f>
        <v>#REF!</v>
      </c>
      <c r="AA27" s="207"/>
      <c r="AB27" s="50"/>
      <c r="AC27" s="212" t="e">
        <f>Sectorwise!#REF!</f>
        <v>#REF!</v>
      </c>
      <c r="AD27" s="213" t="e">
        <f>Sectorwise!#REF!</f>
        <v>#REF!</v>
      </c>
      <c r="AE27" s="207">
        <f t="shared" si="2"/>
        <v>2</v>
      </c>
      <c r="AF27" s="50">
        <f t="shared" si="3"/>
        <v>0.46</v>
      </c>
      <c r="AG27" s="214" t="e">
        <f>Sectorwise!#REF!</f>
        <v>#REF!</v>
      </c>
      <c r="AH27" s="215" t="e">
        <f>Sectorwise!#REF!</f>
        <v>#REF!</v>
      </c>
      <c r="AI27" s="207"/>
      <c r="AJ27" s="50"/>
      <c r="AK27" s="214" t="e">
        <f>Sectorwise!#REF!</f>
        <v>#REF!</v>
      </c>
      <c r="AL27" s="215" t="e">
        <f>Sectorwise!#REF!</f>
        <v>#REF!</v>
      </c>
      <c r="AM27" s="207"/>
      <c r="AN27" s="50"/>
      <c r="AO27" s="210" t="e">
        <f>Sectorwise!#REF!</f>
        <v>#REF!</v>
      </c>
      <c r="AP27" s="211" t="e">
        <f>Sectorwise!#REF!</f>
        <v>#REF!</v>
      </c>
      <c r="AQ27" s="207"/>
      <c r="AR27" s="50"/>
      <c r="AS27" s="210" t="e">
        <f>Sectorwise!#REF!</f>
        <v>#REF!</v>
      </c>
      <c r="AT27" s="211" t="e">
        <f>Sectorwise!#REF!</f>
        <v>#REF!</v>
      </c>
      <c r="AU27" s="207"/>
      <c r="AV27" s="50"/>
      <c r="AW27" s="210" t="e">
        <f>Sectorwise!#REF!</f>
        <v>#REF!</v>
      </c>
      <c r="AX27" s="211" t="e">
        <f>Sectorwise!#REF!</f>
        <v>#REF!</v>
      </c>
      <c r="AY27" s="207">
        <v>4</v>
      </c>
      <c r="AZ27" s="50">
        <v>0.1</v>
      </c>
      <c r="BA27" s="210" t="e">
        <f>Sectorwise!#REF!</f>
        <v>#REF!</v>
      </c>
      <c r="BB27" s="211" t="e">
        <f>Sectorwise!#REF!</f>
        <v>#REF!</v>
      </c>
      <c r="BC27" s="207">
        <f t="shared" si="4"/>
        <v>4</v>
      </c>
      <c r="BD27" s="45">
        <f t="shared" si="5"/>
        <v>0.1</v>
      </c>
      <c r="BE27" s="210" t="e">
        <f>Sectorwise!#REF!</f>
        <v>#REF!</v>
      </c>
      <c r="BF27" s="211" t="e">
        <f>Sectorwise!#REF!</f>
        <v>#REF!</v>
      </c>
      <c r="BG27" s="216">
        <f t="shared" si="6"/>
        <v>6</v>
      </c>
      <c r="BH27" s="45">
        <f t="shared" si="7"/>
        <v>0.56000000000000005</v>
      </c>
      <c r="BI27" s="207" t="e">
        <f t="shared" si="8"/>
        <v>#REF!</v>
      </c>
      <c r="BJ27" s="50" t="e">
        <f t="shared" si="9"/>
        <v>#REF!</v>
      </c>
    </row>
    <row r="28" spans="1:62" ht="24" customHeight="1">
      <c r="A28" s="22">
        <v>18</v>
      </c>
      <c r="B28" s="34" t="s">
        <v>242</v>
      </c>
      <c r="C28" s="207">
        <v>0</v>
      </c>
      <c r="D28" s="50">
        <v>0</v>
      </c>
      <c r="E28" s="208" t="e">
        <f>Sectorwise!#REF!</f>
        <v>#REF!</v>
      </c>
      <c r="F28" s="209" t="e">
        <f>Sectorwise!#REF!</f>
        <v>#REF!</v>
      </c>
      <c r="G28" s="207">
        <v>2</v>
      </c>
      <c r="H28" s="50">
        <v>0.61</v>
      </c>
      <c r="I28" s="208" t="e">
        <f>Sectorwise!#REF!</f>
        <v>#REF!</v>
      </c>
      <c r="J28" s="209" t="e">
        <f>Sectorwise!#REF!</f>
        <v>#REF!</v>
      </c>
      <c r="K28" s="207">
        <f t="shared" si="0"/>
        <v>2</v>
      </c>
      <c r="L28" s="50">
        <f t="shared" si="1"/>
        <v>0.61</v>
      </c>
      <c r="M28" s="208" t="e">
        <f>Sectorwise!#REF!</f>
        <v>#REF!</v>
      </c>
      <c r="N28" s="209" t="e">
        <f>Sectorwise!#REF!</f>
        <v>#REF!</v>
      </c>
      <c r="O28" s="207">
        <v>0</v>
      </c>
      <c r="P28" s="50">
        <v>0</v>
      </c>
      <c r="Q28" s="210" t="e">
        <f>Sectorwise!#REF!</f>
        <v>#REF!</v>
      </c>
      <c r="R28" s="211" t="e">
        <f>Sectorwise!#REF!</f>
        <v>#REF!</v>
      </c>
      <c r="S28" s="207">
        <v>1</v>
      </c>
      <c r="T28" s="50">
        <v>0.02</v>
      </c>
      <c r="U28" s="212" t="e">
        <f>Sectorwise!#REF!</f>
        <v>#REF!</v>
      </c>
      <c r="V28" s="213" t="e">
        <f>Sectorwise!#REF!</f>
        <v>#REF!</v>
      </c>
      <c r="W28" s="207">
        <v>1</v>
      </c>
      <c r="X28" s="50">
        <v>7.0000000000000007E-2</v>
      </c>
      <c r="Y28" s="212" t="e">
        <f>Sectorwise!#REF!</f>
        <v>#REF!</v>
      </c>
      <c r="Z28" s="213" t="e">
        <f>Sectorwise!#REF!</f>
        <v>#REF!</v>
      </c>
      <c r="AA28" s="207">
        <v>0</v>
      </c>
      <c r="AB28" s="50">
        <v>0</v>
      </c>
      <c r="AC28" s="212" t="e">
        <f>Sectorwise!#REF!</f>
        <v>#REF!</v>
      </c>
      <c r="AD28" s="213" t="e">
        <f>Sectorwise!#REF!</f>
        <v>#REF!</v>
      </c>
      <c r="AE28" s="207">
        <f t="shared" si="2"/>
        <v>4</v>
      </c>
      <c r="AF28" s="50">
        <f t="shared" si="2"/>
        <v>0.7</v>
      </c>
      <c r="AG28" s="214" t="e">
        <f>Sectorwise!#REF!</f>
        <v>#REF!</v>
      </c>
      <c r="AH28" s="215" t="e">
        <f>Sectorwise!#REF!</f>
        <v>#REF!</v>
      </c>
      <c r="AI28" s="207"/>
      <c r="AJ28" s="50"/>
      <c r="AK28" s="214" t="e">
        <f>Sectorwise!#REF!</f>
        <v>#REF!</v>
      </c>
      <c r="AL28" s="215" t="e">
        <f>Sectorwise!#REF!</f>
        <v>#REF!</v>
      </c>
      <c r="AM28" s="207"/>
      <c r="AN28" s="50"/>
      <c r="AO28" s="210" t="e">
        <f>Sectorwise!#REF!</f>
        <v>#REF!</v>
      </c>
      <c r="AP28" s="211" t="e">
        <f>Sectorwise!#REF!</f>
        <v>#REF!</v>
      </c>
      <c r="AQ28" s="207"/>
      <c r="AR28" s="50"/>
      <c r="AS28" s="210" t="e">
        <f>Sectorwise!#REF!</f>
        <v>#REF!</v>
      </c>
      <c r="AT28" s="211" t="e">
        <f>Sectorwise!#REF!</f>
        <v>#REF!</v>
      </c>
      <c r="AU28" s="207"/>
      <c r="AV28" s="50"/>
      <c r="AW28" s="210" t="e">
        <f>Sectorwise!#REF!</f>
        <v>#REF!</v>
      </c>
      <c r="AX28" s="211" t="e">
        <f>Sectorwise!#REF!</f>
        <v>#REF!</v>
      </c>
      <c r="AY28" s="207"/>
      <c r="AZ28" s="50"/>
      <c r="BA28" s="210" t="e">
        <f>Sectorwise!#REF!</f>
        <v>#REF!</v>
      </c>
      <c r="BB28" s="211" t="e">
        <f>Sectorwise!#REF!</f>
        <v>#REF!</v>
      </c>
      <c r="BC28" s="207">
        <f t="shared" si="4"/>
        <v>0</v>
      </c>
      <c r="BD28" s="45">
        <f t="shared" si="5"/>
        <v>0</v>
      </c>
      <c r="BE28" s="210" t="e">
        <f>Sectorwise!#REF!</f>
        <v>#REF!</v>
      </c>
      <c r="BF28" s="211" t="e">
        <f>Sectorwise!#REF!</f>
        <v>#REF!</v>
      </c>
      <c r="BG28" s="216">
        <f t="shared" si="6"/>
        <v>4</v>
      </c>
      <c r="BH28" s="45">
        <f t="shared" si="7"/>
        <v>0.7</v>
      </c>
      <c r="BI28" s="207" t="e">
        <f t="shared" si="8"/>
        <v>#REF!</v>
      </c>
      <c r="BJ28" s="50" t="e">
        <f t="shared" si="9"/>
        <v>#REF!</v>
      </c>
    </row>
    <row r="29" spans="1:62" ht="24" customHeight="1">
      <c r="A29" s="23">
        <v>19</v>
      </c>
      <c r="B29" s="34" t="s">
        <v>243</v>
      </c>
      <c r="C29" s="207"/>
      <c r="D29" s="50"/>
      <c r="E29" s="208" t="e">
        <f>Sectorwise!#REF!</f>
        <v>#REF!</v>
      </c>
      <c r="F29" s="209" t="e">
        <f>Sectorwise!#REF!</f>
        <v>#REF!</v>
      </c>
      <c r="G29" s="207">
        <v>2</v>
      </c>
      <c r="H29" s="50">
        <v>0.124</v>
      </c>
      <c r="I29" s="208" t="e">
        <f>Sectorwise!#REF!</f>
        <v>#REF!</v>
      </c>
      <c r="J29" s="209" t="e">
        <f>Sectorwise!#REF!</f>
        <v>#REF!</v>
      </c>
      <c r="K29" s="207">
        <f t="shared" si="0"/>
        <v>2</v>
      </c>
      <c r="L29" s="50">
        <f t="shared" si="1"/>
        <v>0.124</v>
      </c>
      <c r="M29" s="208" t="e">
        <f>Sectorwise!#REF!</f>
        <v>#REF!</v>
      </c>
      <c r="N29" s="209" t="e">
        <f>Sectorwise!#REF!</f>
        <v>#REF!</v>
      </c>
      <c r="O29" s="207"/>
      <c r="P29" s="50"/>
      <c r="Q29" s="210" t="e">
        <f>Sectorwise!#REF!</f>
        <v>#REF!</v>
      </c>
      <c r="R29" s="211" t="e">
        <f>Sectorwise!#REF!</f>
        <v>#REF!</v>
      </c>
      <c r="S29" s="207">
        <v>1</v>
      </c>
      <c r="T29" s="50">
        <v>0.02</v>
      </c>
      <c r="U29" s="212" t="e">
        <f>Sectorwise!#REF!</f>
        <v>#REF!</v>
      </c>
      <c r="V29" s="213" t="e">
        <f>Sectorwise!#REF!</f>
        <v>#REF!</v>
      </c>
      <c r="W29" s="207">
        <v>2</v>
      </c>
      <c r="X29" s="50">
        <v>0.03</v>
      </c>
      <c r="Y29" s="212" t="e">
        <f>Sectorwise!#REF!</f>
        <v>#REF!</v>
      </c>
      <c r="Z29" s="213" t="e">
        <f>Sectorwise!#REF!</f>
        <v>#REF!</v>
      </c>
      <c r="AA29" s="207"/>
      <c r="AB29" s="50"/>
      <c r="AC29" s="212" t="e">
        <f>Sectorwise!#REF!</f>
        <v>#REF!</v>
      </c>
      <c r="AD29" s="213" t="e">
        <f>Sectorwise!#REF!</f>
        <v>#REF!</v>
      </c>
      <c r="AE29" s="207">
        <f t="shared" si="2"/>
        <v>5</v>
      </c>
      <c r="AF29" s="50">
        <f t="shared" si="3"/>
        <v>0.17399999999999999</v>
      </c>
      <c r="AG29" s="214" t="e">
        <f>Sectorwise!#REF!</f>
        <v>#REF!</v>
      </c>
      <c r="AH29" s="215" t="e">
        <f>Sectorwise!#REF!</f>
        <v>#REF!</v>
      </c>
      <c r="AI29" s="207"/>
      <c r="AJ29" s="50"/>
      <c r="AK29" s="214" t="e">
        <f>Sectorwise!#REF!</f>
        <v>#REF!</v>
      </c>
      <c r="AL29" s="215" t="e">
        <f>Sectorwise!#REF!</f>
        <v>#REF!</v>
      </c>
      <c r="AM29" s="207"/>
      <c r="AN29" s="50"/>
      <c r="AO29" s="210" t="e">
        <f>Sectorwise!#REF!</f>
        <v>#REF!</v>
      </c>
      <c r="AP29" s="211" t="e">
        <f>Sectorwise!#REF!</f>
        <v>#REF!</v>
      </c>
      <c r="AQ29" s="207"/>
      <c r="AR29" s="50"/>
      <c r="AS29" s="210" t="e">
        <f>Sectorwise!#REF!</f>
        <v>#REF!</v>
      </c>
      <c r="AT29" s="211" t="e">
        <f>Sectorwise!#REF!</f>
        <v>#REF!</v>
      </c>
      <c r="AU29" s="207"/>
      <c r="AV29" s="50"/>
      <c r="AW29" s="210" t="e">
        <f>Sectorwise!#REF!</f>
        <v>#REF!</v>
      </c>
      <c r="AX29" s="211" t="e">
        <f>Sectorwise!#REF!</f>
        <v>#REF!</v>
      </c>
      <c r="AY29" s="207">
        <v>12</v>
      </c>
      <c r="AZ29" s="50">
        <v>0.38</v>
      </c>
      <c r="BA29" s="210" t="e">
        <f>Sectorwise!#REF!</f>
        <v>#REF!</v>
      </c>
      <c r="BB29" s="211" t="e">
        <f>Sectorwise!#REF!</f>
        <v>#REF!</v>
      </c>
      <c r="BC29" s="207">
        <f t="shared" si="4"/>
        <v>12</v>
      </c>
      <c r="BD29" s="45">
        <f t="shared" si="5"/>
        <v>0.38</v>
      </c>
      <c r="BE29" s="210" t="e">
        <f>Sectorwise!#REF!</f>
        <v>#REF!</v>
      </c>
      <c r="BF29" s="211" t="e">
        <f>Sectorwise!#REF!</f>
        <v>#REF!</v>
      </c>
      <c r="BG29" s="216">
        <f t="shared" si="6"/>
        <v>17</v>
      </c>
      <c r="BH29" s="45">
        <f t="shared" si="7"/>
        <v>0.55400000000000005</v>
      </c>
      <c r="BI29" s="207" t="e">
        <f t="shared" si="8"/>
        <v>#REF!</v>
      </c>
      <c r="BJ29" s="50" t="e">
        <f t="shared" si="9"/>
        <v>#REF!</v>
      </c>
    </row>
    <row r="30" spans="1:62" ht="24" customHeight="1">
      <c r="A30" s="24">
        <v>20</v>
      </c>
      <c r="B30" s="33" t="s">
        <v>244</v>
      </c>
      <c r="C30" s="207"/>
      <c r="D30" s="50"/>
      <c r="E30" s="208">
        <f>Sectorwise!C19</f>
        <v>4</v>
      </c>
      <c r="F30" s="209">
        <f>Sectorwise!D19</f>
        <v>0.11</v>
      </c>
      <c r="G30" s="207"/>
      <c r="H30" s="50"/>
      <c r="I30" s="208">
        <f>Sectorwise!E19</f>
        <v>0</v>
      </c>
      <c r="J30" s="209">
        <f>Sectorwise!F19</f>
        <v>0</v>
      </c>
      <c r="K30" s="207">
        <f t="shared" si="0"/>
        <v>0</v>
      </c>
      <c r="L30" s="50">
        <f t="shared" si="1"/>
        <v>0</v>
      </c>
      <c r="M30" s="208" t="e">
        <f>Sectorwise!#REF!</f>
        <v>#REF!</v>
      </c>
      <c r="N30" s="209" t="e">
        <f>Sectorwise!#REF!</f>
        <v>#REF!</v>
      </c>
      <c r="O30" s="207"/>
      <c r="P30" s="50"/>
      <c r="Q30" s="210">
        <f>Sectorwise!M19</f>
        <v>184</v>
      </c>
      <c r="R30" s="211">
        <f>Sectorwise!N19</f>
        <v>7.29</v>
      </c>
      <c r="S30" s="207"/>
      <c r="T30" s="50"/>
      <c r="U30" s="212">
        <f>Sectorwise!AA19</f>
        <v>4</v>
      </c>
      <c r="V30" s="213">
        <f>Sectorwise!AB19</f>
        <v>0.44</v>
      </c>
      <c r="W30" s="207"/>
      <c r="X30" s="50"/>
      <c r="Y30" s="212">
        <f>Sectorwise!AC19</f>
        <v>25</v>
      </c>
      <c r="Z30" s="213">
        <f>Sectorwise!AD19</f>
        <v>2.97</v>
      </c>
      <c r="AA30" s="207"/>
      <c r="AB30" s="50"/>
      <c r="AC30" s="212">
        <f>Sectorwise!AI19</f>
        <v>105</v>
      </c>
      <c r="AD30" s="213">
        <f>Sectorwise!AJ19</f>
        <v>0.12</v>
      </c>
      <c r="AE30" s="207">
        <f t="shared" si="2"/>
        <v>0</v>
      </c>
      <c r="AF30" s="50">
        <f t="shared" si="3"/>
        <v>0</v>
      </c>
      <c r="AG30" s="214">
        <f>Sectorwise!AK19</f>
        <v>322</v>
      </c>
      <c r="AH30" s="215">
        <f>Sectorwise!AL19</f>
        <v>10.93</v>
      </c>
      <c r="AI30" s="207"/>
      <c r="AJ30" s="50"/>
      <c r="AK30" s="214">
        <f>Sectorwise!AO19</f>
        <v>0</v>
      </c>
      <c r="AL30" s="215">
        <f>Sectorwise!AP19</f>
        <v>0</v>
      </c>
      <c r="AM30" s="207"/>
      <c r="AN30" s="50"/>
      <c r="AO30" s="210" t="e">
        <f>Sectorwise!#REF!</f>
        <v>#REF!</v>
      </c>
      <c r="AP30" s="211" t="e">
        <f>Sectorwise!#REF!</f>
        <v>#REF!</v>
      </c>
      <c r="AQ30" s="207"/>
      <c r="AR30" s="50"/>
      <c r="AS30" s="210">
        <f>Sectorwise!AQ19</f>
        <v>1</v>
      </c>
      <c r="AT30" s="211">
        <f>Sectorwise!AR19</f>
        <v>0.27</v>
      </c>
      <c r="AU30" s="207"/>
      <c r="AV30" s="50"/>
      <c r="AW30" s="210">
        <f>Sectorwise!AS19</f>
        <v>12</v>
      </c>
      <c r="AX30" s="211">
        <f>Sectorwise!AT19</f>
        <v>2.11</v>
      </c>
      <c r="AY30" s="207"/>
      <c r="AZ30" s="50"/>
      <c r="BA30" s="210">
        <f>Sectorwise!AW19</f>
        <v>65</v>
      </c>
      <c r="BB30" s="211">
        <f>Sectorwise!AX19</f>
        <v>1.94</v>
      </c>
      <c r="BC30" s="207">
        <f t="shared" si="4"/>
        <v>0</v>
      </c>
      <c r="BD30" s="45">
        <f t="shared" si="5"/>
        <v>0</v>
      </c>
      <c r="BE30" s="210">
        <f>Sectorwise!AY19</f>
        <v>96</v>
      </c>
      <c r="BF30" s="211">
        <f>Sectorwise!AZ19</f>
        <v>4.42</v>
      </c>
      <c r="BG30" s="216">
        <f t="shared" si="6"/>
        <v>0</v>
      </c>
      <c r="BH30" s="45">
        <f t="shared" si="7"/>
        <v>0</v>
      </c>
      <c r="BI30" s="207">
        <f t="shared" si="8"/>
        <v>418</v>
      </c>
      <c r="BJ30" s="50">
        <f t="shared" si="9"/>
        <v>15.35</v>
      </c>
    </row>
    <row r="31" spans="1:62" ht="24" customHeight="1">
      <c r="A31" s="25">
        <v>21</v>
      </c>
      <c r="B31" s="35" t="s">
        <v>245</v>
      </c>
      <c r="C31" s="217">
        <v>4</v>
      </c>
      <c r="D31" s="174">
        <v>0.08</v>
      </c>
      <c r="E31" s="208">
        <f>Sectorwise!C20</f>
        <v>8</v>
      </c>
      <c r="F31" s="209">
        <f>Sectorwise!D20</f>
        <v>1.39</v>
      </c>
      <c r="G31" s="207"/>
      <c r="H31" s="50"/>
      <c r="I31" s="208">
        <f>Sectorwise!E20</f>
        <v>0</v>
      </c>
      <c r="J31" s="209">
        <f>Sectorwise!F20</f>
        <v>0</v>
      </c>
      <c r="K31" s="207">
        <f t="shared" si="0"/>
        <v>4</v>
      </c>
      <c r="L31" s="50">
        <f t="shared" si="1"/>
        <v>0.08</v>
      </c>
      <c r="M31" s="208" t="e">
        <f>Sectorwise!#REF!</f>
        <v>#REF!</v>
      </c>
      <c r="N31" s="209" t="e">
        <f>Sectorwise!#REF!</f>
        <v>#REF!</v>
      </c>
      <c r="O31" s="207"/>
      <c r="P31" s="50"/>
      <c r="Q31" s="210">
        <f>Sectorwise!M20</f>
        <v>909</v>
      </c>
      <c r="R31" s="211">
        <f>Sectorwise!N20</f>
        <v>49.76</v>
      </c>
      <c r="S31" s="207"/>
      <c r="T31" s="50"/>
      <c r="U31" s="212">
        <f>Sectorwise!AA20</f>
        <v>58</v>
      </c>
      <c r="V31" s="213">
        <f>Sectorwise!AB20</f>
        <v>2.06</v>
      </c>
      <c r="W31" s="207"/>
      <c r="X31" s="50"/>
      <c r="Y31" s="212">
        <f>Sectorwise!AC20</f>
        <v>252</v>
      </c>
      <c r="Z31" s="213">
        <f>Sectorwise!AD20</f>
        <v>17.829999999999998</v>
      </c>
      <c r="AA31" s="207">
        <v>4</v>
      </c>
      <c r="AB31" s="50">
        <v>0.14000000000000001</v>
      </c>
      <c r="AC31" s="212">
        <f>Sectorwise!AI20</f>
        <v>1</v>
      </c>
      <c r="AD31" s="213">
        <f>Sectorwise!AJ20</f>
        <v>4.0000000000000001E-3</v>
      </c>
      <c r="AE31" s="207">
        <f t="shared" si="2"/>
        <v>8</v>
      </c>
      <c r="AF31" s="50">
        <f t="shared" si="3"/>
        <v>0.22000000000000003</v>
      </c>
      <c r="AG31" s="214">
        <f>Sectorwise!AK20</f>
        <v>1443</v>
      </c>
      <c r="AH31" s="215">
        <f>Sectorwise!AL20</f>
        <v>114.414</v>
      </c>
      <c r="AI31" s="207"/>
      <c r="AJ31" s="50"/>
      <c r="AK31" s="214">
        <f>Sectorwise!AO20</f>
        <v>0</v>
      </c>
      <c r="AL31" s="215">
        <f>Sectorwise!AP20</f>
        <v>0</v>
      </c>
      <c r="AM31" s="207"/>
      <c r="AN31" s="50"/>
      <c r="AO31" s="210" t="e">
        <f>Sectorwise!#REF!</f>
        <v>#REF!</v>
      </c>
      <c r="AP31" s="211" t="e">
        <f>Sectorwise!#REF!</f>
        <v>#REF!</v>
      </c>
      <c r="AQ31" s="207"/>
      <c r="AR31" s="50"/>
      <c r="AS31" s="210">
        <f>Sectorwise!AQ20</f>
        <v>14</v>
      </c>
      <c r="AT31" s="211">
        <f>Sectorwise!AR20</f>
        <v>1.1399999999999999</v>
      </c>
      <c r="AU31" s="207"/>
      <c r="AV31" s="50"/>
      <c r="AW31" s="210">
        <f>Sectorwise!AS20</f>
        <v>61</v>
      </c>
      <c r="AX31" s="211">
        <f>Sectorwise!AT20</f>
        <v>14.26</v>
      </c>
      <c r="AY31" s="207">
        <v>10</v>
      </c>
      <c r="AZ31" s="50">
        <v>0.21</v>
      </c>
      <c r="BA31" s="210">
        <f>Sectorwise!AW20</f>
        <v>870</v>
      </c>
      <c r="BB31" s="211">
        <f>Sectorwise!AX20</f>
        <v>42.19</v>
      </c>
      <c r="BC31" s="207">
        <f t="shared" si="4"/>
        <v>10</v>
      </c>
      <c r="BD31" s="45">
        <f t="shared" si="5"/>
        <v>0.21</v>
      </c>
      <c r="BE31" s="210">
        <f>Sectorwise!AY20</f>
        <v>967</v>
      </c>
      <c r="BF31" s="211">
        <f>Sectorwise!AZ20</f>
        <v>57.91</v>
      </c>
      <c r="BG31" s="216">
        <f t="shared" si="6"/>
        <v>18</v>
      </c>
      <c r="BH31" s="45">
        <f t="shared" si="7"/>
        <v>0.43000000000000005</v>
      </c>
      <c r="BI31" s="207">
        <f t="shared" si="8"/>
        <v>2410</v>
      </c>
      <c r="BJ31" s="50">
        <f t="shared" si="9"/>
        <v>172.32400000000001</v>
      </c>
    </row>
    <row r="32" spans="1:62" ht="24" customHeight="1">
      <c r="A32" s="24">
        <v>22</v>
      </c>
      <c r="B32" s="36" t="s">
        <v>246</v>
      </c>
      <c r="C32" s="207"/>
      <c r="D32" s="50"/>
      <c r="E32" s="218">
        <f>Sectorwise!C29</f>
        <v>131</v>
      </c>
      <c r="F32" s="219">
        <f>Sectorwise!D29</f>
        <v>1.24</v>
      </c>
      <c r="G32" s="220"/>
      <c r="H32" s="47"/>
      <c r="I32" s="221">
        <f>Sectorwise!E29</f>
        <v>0</v>
      </c>
      <c r="J32" s="222">
        <f>Sectorwise!F29</f>
        <v>0</v>
      </c>
      <c r="K32" s="217">
        <f>C32+G32</f>
        <v>0</v>
      </c>
      <c r="L32" s="174">
        <f>D32+H32</f>
        <v>0</v>
      </c>
      <c r="M32" s="221" t="e">
        <f>Sectorwise!#REF!</f>
        <v>#REF!</v>
      </c>
      <c r="N32" s="222" t="e">
        <f>Sectorwise!#REF!</f>
        <v>#REF!</v>
      </c>
      <c r="O32" s="220"/>
      <c r="P32" s="47"/>
      <c r="Q32" s="223">
        <f>Sectorwise!M29</f>
        <v>470</v>
      </c>
      <c r="R32" s="224">
        <f>Sectorwise!N29</f>
        <v>14.1</v>
      </c>
      <c r="S32" s="220"/>
      <c r="T32" s="47"/>
      <c r="U32" s="225">
        <f>Sectorwise!AA29</f>
        <v>23</v>
      </c>
      <c r="V32" s="226">
        <f>Sectorwise!AB29</f>
        <v>1.07</v>
      </c>
      <c r="W32" s="220"/>
      <c r="X32" s="47"/>
      <c r="Y32" s="225">
        <f>Sectorwise!AC29</f>
        <v>27</v>
      </c>
      <c r="Z32" s="226">
        <f>Sectorwise!AD29</f>
        <v>2.4700000000000002</v>
      </c>
      <c r="AA32" s="220"/>
      <c r="AB32" s="47"/>
      <c r="AC32" s="225">
        <f>Sectorwise!AI29</f>
        <v>0</v>
      </c>
      <c r="AD32" s="226">
        <f>Sectorwise!AJ29</f>
        <v>0</v>
      </c>
      <c r="AE32" s="220">
        <f t="shared" si="2"/>
        <v>0</v>
      </c>
      <c r="AF32" s="47">
        <f t="shared" si="3"/>
        <v>0</v>
      </c>
      <c r="AG32" s="227">
        <f>Sectorwise!AK29</f>
        <v>666</v>
      </c>
      <c r="AH32" s="228">
        <f>Sectorwise!AL29</f>
        <v>25.409999999999997</v>
      </c>
      <c r="AI32" s="220"/>
      <c r="AJ32" s="47"/>
      <c r="AK32" s="227">
        <f>Sectorwise!AO29</f>
        <v>37</v>
      </c>
      <c r="AL32" s="228">
        <f>Sectorwise!AP29</f>
        <v>0.44</v>
      </c>
      <c r="AM32" s="220"/>
      <c r="AN32" s="47"/>
      <c r="AO32" s="223" t="e">
        <f>Sectorwise!#REF!</f>
        <v>#REF!</v>
      </c>
      <c r="AP32" s="224" t="e">
        <f>Sectorwise!#REF!</f>
        <v>#REF!</v>
      </c>
      <c r="AQ32" s="220"/>
      <c r="AR32" s="47"/>
      <c r="AS32" s="223">
        <f>Sectorwise!AQ29</f>
        <v>1</v>
      </c>
      <c r="AT32" s="224">
        <f>Sectorwise!AR29</f>
        <v>7.0000000000000007E-2</v>
      </c>
      <c r="AU32" s="220"/>
      <c r="AV32" s="47"/>
      <c r="AW32" s="223">
        <f>Sectorwise!AS29</f>
        <v>7</v>
      </c>
      <c r="AX32" s="224">
        <f>Sectorwise!AT29</f>
        <v>1.21</v>
      </c>
      <c r="AY32" s="220"/>
      <c r="AZ32" s="47"/>
      <c r="BA32" s="223">
        <f>Sectorwise!AW29</f>
        <v>258</v>
      </c>
      <c r="BB32" s="224">
        <f>Sectorwise!AX29</f>
        <v>8.77</v>
      </c>
      <c r="BC32" s="217">
        <f t="shared" si="4"/>
        <v>0</v>
      </c>
      <c r="BD32" s="47">
        <f t="shared" si="5"/>
        <v>0</v>
      </c>
      <c r="BE32" s="223">
        <f>Sectorwise!AY29</f>
        <v>453</v>
      </c>
      <c r="BF32" s="224">
        <f>Sectorwise!AZ29</f>
        <v>15.28</v>
      </c>
      <c r="BG32" s="220">
        <f t="shared" si="6"/>
        <v>0</v>
      </c>
      <c r="BH32" s="47">
        <f t="shared" si="7"/>
        <v>0</v>
      </c>
      <c r="BI32" s="217">
        <f t="shared" si="8"/>
        <v>1119</v>
      </c>
      <c r="BJ32" s="174">
        <f t="shared" si="9"/>
        <v>40.69</v>
      </c>
    </row>
    <row r="33" spans="1:62" ht="24" customHeight="1">
      <c r="A33" s="31">
        <v>23</v>
      </c>
      <c r="B33" s="37" t="s">
        <v>357</v>
      </c>
      <c r="C33" s="229"/>
      <c r="D33" s="49"/>
      <c r="E33" s="218" t="e">
        <f>Sectorwise!#REF!</f>
        <v>#REF!</v>
      </c>
      <c r="F33" s="219" t="e">
        <f>Sectorwise!#REF!</f>
        <v>#REF!</v>
      </c>
      <c r="G33" s="229"/>
      <c r="H33" s="49"/>
      <c r="I33" s="230"/>
      <c r="J33" s="231"/>
      <c r="K33" s="229"/>
      <c r="L33" s="49"/>
      <c r="M33" s="230"/>
      <c r="N33" s="231"/>
      <c r="O33" s="229"/>
      <c r="P33" s="49"/>
      <c r="Q33" s="232"/>
      <c r="R33" s="233"/>
      <c r="S33" s="229"/>
      <c r="T33" s="49"/>
      <c r="U33" s="234"/>
      <c r="V33" s="235"/>
      <c r="W33" s="229"/>
      <c r="X33" s="49"/>
      <c r="Y33" s="234"/>
      <c r="Z33" s="235"/>
      <c r="AA33" s="229"/>
      <c r="AB33" s="49"/>
      <c r="AC33" s="234"/>
      <c r="AD33" s="235"/>
      <c r="AE33" s="229"/>
      <c r="AF33" s="49"/>
      <c r="AG33" s="236"/>
      <c r="AH33" s="237"/>
      <c r="AI33" s="229"/>
      <c r="AJ33" s="49"/>
      <c r="AK33" s="236"/>
      <c r="AL33" s="237"/>
      <c r="AM33" s="229"/>
      <c r="AN33" s="49"/>
      <c r="AO33" s="232"/>
      <c r="AP33" s="233"/>
      <c r="AQ33" s="229"/>
      <c r="AR33" s="49"/>
      <c r="AS33" s="232"/>
      <c r="AT33" s="233"/>
      <c r="AU33" s="229"/>
      <c r="AV33" s="49"/>
      <c r="AW33" s="232"/>
      <c r="AX33" s="233"/>
      <c r="AY33" s="229"/>
      <c r="AZ33" s="49"/>
      <c r="BA33" s="232"/>
      <c r="BB33" s="233"/>
      <c r="BC33" s="229"/>
      <c r="BD33" s="49"/>
      <c r="BE33" s="232"/>
      <c r="BF33" s="233"/>
      <c r="BG33" s="229"/>
      <c r="BH33" s="49"/>
      <c r="BI33" s="229"/>
      <c r="BJ33" s="49"/>
    </row>
    <row r="34" spans="1:62" s="11" customFormat="1" ht="24" customHeight="1">
      <c r="A34" s="26"/>
      <c r="B34" s="26" t="s">
        <v>126</v>
      </c>
      <c r="C34" s="238">
        <f t="shared" ref="C34:AH34" si="10">SUM(C11:C33)</f>
        <v>10285</v>
      </c>
      <c r="D34" s="175">
        <f t="shared" si="10"/>
        <v>52.368299999999991</v>
      </c>
      <c r="E34" s="238" t="e">
        <f t="shared" si="10"/>
        <v>#REF!</v>
      </c>
      <c r="F34" s="238" t="e">
        <f t="shared" si="10"/>
        <v>#REF!</v>
      </c>
      <c r="G34" s="238">
        <f t="shared" si="10"/>
        <v>409</v>
      </c>
      <c r="H34" s="238">
        <f t="shared" si="10"/>
        <v>12.110799999999999</v>
      </c>
      <c r="I34" s="238" t="e">
        <f t="shared" si="10"/>
        <v>#REF!</v>
      </c>
      <c r="J34" s="238" t="e">
        <f t="shared" si="10"/>
        <v>#REF!</v>
      </c>
      <c r="K34" s="238">
        <f t="shared" si="10"/>
        <v>10694</v>
      </c>
      <c r="L34" s="238">
        <f t="shared" si="10"/>
        <v>64.479100000000003</v>
      </c>
      <c r="M34" s="238" t="e">
        <f t="shared" si="10"/>
        <v>#REF!</v>
      </c>
      <c r="N34" s="238" t="e">
        <f t="shared" si="10"/>
        <v>#REF!</v>
      </c>
      <c r="O34" s="238">
        <f t="shared" si="10"/>
        <v>3016</v>
      </c>
      <c r="P34" s="238">
        <f t="shared" si="10"/>
        <v>260.99599999999992</v>
      </c>
      <c r="Q34" s="238" t="e">
        <f t="shared" si="10"/>
        <v>#REF!</v>
      </c>
      <c r="R34" s="238" t="e">
        <f t="shared" si="10"/>
        <v>#REF!</v>
      </c>
      <c r="S34" s="238">
        <f t="shared" si="10"/>
        <v>234</v>
      </c>
      <c r="T34" s="238">
        <f t="shared" si="10"/>
        <v>5.479499999999998</v>
      </c>
      <c r="U34" s="238" t="e">
        <f t="shared" si="10"/>
        <v>#REF!</v>
      </c>
      <c r="V34" s="238" t="e">
        <f t="shared" si="10"/>
        <v>#REF!</v>
      </c>
      <c r="W34" s="238">
        <f t="shared" si="10"/>
        <v>598</v>
      </c>
      <c r="X34" s="238">
        <f t="shared" si="10"/>
        <v>31.6388</v>
      </c>
      <c r="Y34" s="238" t="e">
        <f t="shared" si="10"/>
        <v>#REF!</v>
      </c>
      <c r="Z34" s="238" t="e">
        <f t="shared" si="10"/>
        <v>#REF!</v>
      </c>
      <c r="AA34" s="238">
        <f t="shared" si="10"/>
        <v>1535</v>
      </c>
      <c r="AB34" s="238">
        <f t="shared" si="10"/>
        <v>33.481800000000007</v>
      </c>
      <c r="AC34" s="238" t="e">
        <f t="shared" si="10"/>
        <v>#REF!</v>
      </c>
      <c r="AD34" s="238" t="e">
        <f t="shared" si="10"/>
        <v>#REF!</v>
      </c>
      <c r="AE34" s="238">
        <f t="shared" si="10"/>
        <v>16077</v>
      </c>
      <c r="AF34" s="238">
        <f t="shared" si="10"/>
        <v>396.07519999999988</v>
      </c>
      <c r="AG34" s="238" t="e">
        <f t="shared" si="10"/>
        <v>#REF!</v>
      </c>
      <c r="AH34" s="238" t="e">
        <f t="shared" si="10"/>
        <v>#REF!</v>
      </c>
      <c r="AI34" s="238">
        <f t="shared" ref="AI34:BJ34" si="11">SUM(AI11:AI33)</f>
        <v>0</v>
      </c>
      <c r="AJ34" s="238">
        <f t="shared" si="11"/>
        <v>0</v>
      </c>
      <c r="AK34" s="238" t="e">
        <f t="shared" si="11"/>
        <v>#REF!</v>
      </c>
      <c r="AL34" s="238" t="e">
        <f t="shared" si="11"/>
        <v>#REF!</v>
      </c>
      <c r="AM34" s="238">
        <f t="shared" si="11"/>
        <v>80</v>
      </c>
      <c r="AN34" s="238">
        <f t="shared" si="11"/>
        <v>106.9115</v>
      </c>
      <c r="AO34" s="238" t="e">
        <f t="shared" si="11"/>
        <v>#REF!</v>
      </c>
      <c r="AP34" s="238" t="e">
        <f t="shared" si="11"/>
        <v>#REF!</v>
      </c>
      <c r="AQ34" s="238">
        <f t="shared" si="11"/>
        <v>5</v>
      </c>
      <c r="AR34" s="238">
        <f t="shared" si="11"/>
        <v>0.25</v>
      </c>
      <c r="AS34" s="238" t="e">
        <f t="shared" si="11"/>
        <v>#REF!</v>
      </c>
      <c r="AT34" s="238" t="e">
        <f t="shared" si="11"/>
        <v>#REF!</v>
      </c>
      <c r="AU34" s="238">
        <f t="shared" si="11"/>
        <v>36</v>
      </c>
      <c r="AV34" s="238">
        <f t="shared" si="11"/>
        <v>2.17</v>
      </c>
      <c r="AW34" s="238" t="e">
        <f t="shared" si="11"/>
        <v>#REF!</v>
      </c>
      <c r="AX34" s="238" t="e">
        <f t="shared" si="11"/>
        <v>#REF!</v>
      </c>
      <c r="AY34" s="238">
        <f t="shared" si="11"/>
        <v>3915</v>
      </c>
      <c r="AZ34" s="238">
        <f t="shared" si="11"/>
        <v>278.20200000000006</v>
      </c>
      <c r="BA34" s="238" t="e">
        <f t="shared" si="11"/>
        <v>#REF!</v>
      </c>
      <c r="BB34" s="238" t="e">
        <f t="shared" si="11"/>
        <v>#REF!</v>
      </c>
      <c r="BC34" s="238">
        <f t="shared" si="11"/>
        <v>4036</v>
      </c>
      <c r="BD34" s="238">
        <f t="shared" si="11"/>
        <v>387.53350000000006</v>
      </c>
      <c r="BE34" s="238" t="e">
        <f t="shared" si="11"/>
        <v>#REF!</v>
      </c>
      <c r="BF34" s="238" t="e">
        <f t="shared" si="11"/>
        <v>#REF!</v>
      </c>
      <c r="BG34" s="238">
        <f t="shared" si="11"/>
        <v>20113</v>
      </c>
      <c r="BH34" s="238">
        <f t="shared" si="11"/>
        <v>783.60869999999977</v>
      </c>
      <c r="BI34" s="238" t="e">
        <f t="shared" si="11"/>
        <v>#REF!</v>
      </c>
      <c r="BJ34" s="238" t="e">
        <f t="shared" si="11"/>
        <v>#REF!</v>
      </c>
    </row>
    <row r="35" spans="1:62" ht="24" customHeight="1">
      <c r="A35" s="18" t="s">
        <v>39</v>
      </c>
      <c r="B35" s="29" t="s">
        <v>40</v>
      </c>
      <c r="C35" s="239"/>
      <c r="D35" s="240"/>
      <c r="E35" s="221"/>
      <c r="F35" s="222"/>
      <c r="G35" s="239"/>
      <c r="H35" s="240"/>
      <c r="I35" s="221"/>
      <c r="J35" s="222"/>
      <c r="K35" s="239"/>
      <c r="L35" s="240"/>
      <c r="M35" s="221"/>
      <c r="N35" s="222"/>
      <c r="O35" s="239"/>
      <c r="P35" s="241"/>
      <c r="Q35" s="242"/>
      <c r="R35" s="243"/>
      <c r="S35" s="239"/>
      <c r="T35" s="240"/>
      <c r="U35" s="203"/>
      <c r="V35" s="204"/>
      <c r="W35" s="239"/>
      <c r="X35" s="240"/>
      <c r="Y35" s="203"/>
      <c r="Z35" s="204"/>
      <c r="AA35" s="239"/>
      <c r="AB35" s="240"/>
      <c r="AC35" s="203"/>
      <c r="AD35" s="204"/>
      <c r="AE35" s="239"/>
      <c r="AF35" s="240"/>
      <c r="AG35" s="244"/>
      <c r="AH35" s="245"/>
      <c r="AI35" s="239"/>
      <c r="AJ35" s="240"/>
      <c r="AK35" s="227"/>
      <c r="AL35" s="228"/>
      <c r="AM35" s="239"/>
      <c r="AN35" s="240"/>
      <c r="AO35" s="223"/>
      <c r="AP35" s="224"/>
      <c r="AQ35" s="239"/>
      <c r="AR35" s="240"/>
      <c r="AS35" s="223"/>
      <c r="AT35" s="224"/>
      <c r="AU35" s="239"/>
      <c r="AV35" s="240"/>
      <c r="AW35" s="223"/>
      <c r="AX35" s="224"/>
      <c r="AY35" s="239"/>
      <c r="AZ35" s="240"/>
      <c r="BA35" s="223"/>
      <c r="BB35" s="224"/>
      <c r="BC35" s="239"/>
      <c r="BD35" s="240"/>
      <c r="BE35" s="242"/>
      <c r="BF35" s="243"/>
      <c r="BG35" s="217"/>
      <c r="BH35" s="174"/>
      <c r="BI35" s="242"/>
      <c r="BJ35" s="176"/>
    </row>
    <row r="36" spans="1:62" ht="24" customHeight="1">
      <c r="A36" s="27">
        <v>24</v>
      </c>
      <c r="B36" s="34" t="s">
        <v>248</v>
      </c>
      <c r="C36" s="207">
        <v>41315</v>
      </c>
      <c r="D36" s="50">
        <v>545.54</v>
      </c>
      <c r="E36" s="208">
        <f>Sectorwise!C23</f>
        <v>626003</v>
      </c>
      <c r="F36" s="209">
        <f>Sectorwise!D23</f>
        <v>5634.15</v>
      </c>
      <c r="G36" s="207">
        <v>127</v>
      </c>
      <c r="H36" s="50">
        <v>33.950000000000003</v>
      </c>
      <c r="I36" s="208">
        <f>Sectorwise!E23</f>
        <v>196</v>
      </c>
      <c r="J36" s="209">
        <f>Sectorwise!F23</f>
        <v>711.39</v>
      </c>
      <c r="K36" s="207">
        <f t="shared" ref="K36:K45" si="12">C36+G36</f>
        <v>41442</v>
      </c>
      <c r="L36" s="50">
        <f t="shared" ref="L36:L45" si="13">D36+H36</f>
        <v>579.49</v>
      </c>
      <c r="M36" s="208" t="e">
        <f>Sectorwise!#REF!</f>
        <v>#REF!</v>
      </c>
      <c r="N36" s="209" t="e">
        <f>Sectorwise!#REF!</f>
        <v>#REF!</v>
      </c>
      <c r="O36" s="207">
        <v>9412</v>
      </c>
      <c r="P36" s="50">
        <v>340.66</v>
      </c>
      <c r="Q36" s="210">
        <f>Sectorwise!M23</f>
        <v>257845</v>
      </c>
      <c r="R36" s="211">
        <f>Sectorwise!N23</f>
        <v>7630.96</v>
      </c>
      <c r="S36" s="207">
        <v>313</v>
      </c>
      <c r="T36" s="50">
        <v>8.75</v>
      </c>
      <c r="U36" s="212">
        <f>Sectorwise!AA23</f>
        <v>10152</v>
      </c>
      <c r="V36" s="213">
        <f>Sectorwise!AB23</f>
        <v>261.89</v>
      </c>
      <c r="W36" s="207">
        <v>8667</v>
      </c>
      <c r="X36" s="50">
        <v>205.25</v>
      </c>
      <c r="Y36" s="212">
        <f>Sectorwise!AC23</f>
        <v>33282</v>
      </c>
      <c r="Z36" s="213">
        <f>Sectorwise!AD23</f>
        <v>2727.7</v>
      </c>
      <c r="AA36" s="207">
        <v>3291</v>
      </c>
      <c r="AB36" s="50">
        <v>49.45</v>
      </c>
      <c r="AC36" s="212">
        <f>Sectorwise!AI23</f>
        <v>44879</v>
      </c>
      <c r="AD36" s="213">
        <f>Sectorwise!AJ23</f>
        <v>495.3</v>
      </c>
      <c r="AE36" s="207">
        <f t="shared" ref="AE36:AE45" si="14">K36+O36+S36+W36+AA36</f>
        <v>63125</v>
      </c>
      <c r="AF36" s="50">
        <f t="shared" ref="AF36:AF45" si="15">L36+P36+T36+X36+AB36</f>
        <v>1183.6000000000001</v>
      </c>
      <c r="AG36" s="214">
        <f>Sectorwise!AK23</f>
        <v>1008396</v>
      </c>
      <c r="AH36" s="215">
        <f>Sectorwise!AL23</f>
        <v>21593.559999999998</v>
      </c>
      <c r="AI36" s="207">
        <v>9</v>
      </c>
      <c r="AJ36" s="50">
        <v>30.3</v>
      </c>
      <c r="AK36" s="214">
        <f>Sectorwise!AO23</f>
        <v>9</v>
      </c>
      <c r="AL36" s="215">
        <f>Sectorwise!AP23</f>
        <v>214.51</v>
      </c>
      <c r="AM36" s="207">
        <v>4</v>
      </c>
      <c r="AN36" s="50">
        <v>23.51</v>
      </c>
      <c r="AO36" s="210" t="e">
        <f>Sectorwise!#REF!</f>
        <v>#REF!</v>
      </c>
      <c r="AP36" s="211" t="e">
        <f>Sectorwise!#REF!</f>
        <v>#REF!</v>
      </c>
      <c r="AQ36" s="207">
        <v>5</v>
      </c>
      <c r="AR36" s="50">
        <v>0.22</v>
      </c>
      <c r="AS36" s="210">
        <f>Sectorwise!AQ23</f>
        <v>578</v>
      </c>
      <c r="AT36" s="211">
        <f>Sectorwise!AR23</f>
        <v>90.58</v>
      </c>
      <c r="AU36" s="207">
        <v>3988</v>
      </c>
      <c r="AV36" s="50">
        <v>178.73</v>
      </c>
      <c r="AW36" s="210">
        <f>Sectorwise!AS23</f>
        <v>21087</v>
      </c>
      <c r="AX36" s="211">
        <f>Sectorwise!AT23</f>
        <v>2226.7800000000002</v>
      </c>
      <c r="AY36" s="207">
        <v>11449</v>
      </c>
      <c r="AZ36" s="50">
        <v>591.12</v>
      </c>
      <c r="BA36" s="210">
        <f>Sectorwise!AW23</f>
        <v>30243</v>
      </c>
      <c r="BB36" s="211">
        <f>Sectorwise!AX23</f>
        <v>6828.6</v>
      </c>
      <c r="BC36" s="207">
        <f t="shared" ref="BC36:BC41" si="16">AI36+AM36+AQ36+AU36+AY36</f>
        <v>15455</v>
      </c>
      <c r="BD36" s="50">
        <f t="shared" ref="BD36:BD41" si="17">AJ36+AN36+AR36+AV36+AZ36</f>
        <v>823.88</v>
      </c>
      <c r="BE36" s="210">
        <f>Sectorwise!AY23</f>
        <v>936707</v>
      </c>
      <c r="BF36" s="211">
        <f>Sectorwise!AZ23</f>
        <v>23353.550000000003</v>
      </c>
      <c r="BG36" s="207">
        <f t="shared" ref="BG36:BG45" si="18">AE36+BC36</f>
        <v>78580</v>
      </c>
      <c r="BH36" s="50">
        <f t="shared" ref="BH36:BH41" si="19">AF36+BD36</f>
        <v>2007.48</v>
      </c>
      <c r="BI36" s="207">
        <f t="shared" ref="BI36:BI41" si="20">AG36+BE36</f>
        <v>1945103</v>
      </c>
      <c r="BJ36" s="50">
        <f t="shared" ref="BJ36:BJ41" si="21">AH36+BF36</f>
        <v>44947.11</v>
      </c>
    </row>
    <row r="37" spans="1:62" ht="24" customHeight="1">
      <c r="A37" s="19">
        <v>25</v>
      </c>
      <c r="B37" s="33" t="s">
        <v>249</v>
      </c>
      <c r="C37" s="207">
        <v>73</v>
      </c>
      <c r="D37" s="50">
        <v>0.02</v>
      </c>
      <c r="E37" s="208">
        <f>Sectorwise!C24</f>
        <v>2848</v>
      </c>
      <c r="F37" s="209">
        <f>Sectorwise!D24</f>
        <v>52.82</v>
      </c>
      <c r="G37" s="207"/>
      <c r="H37" s="50"/>
      <c r="I37" s="208">
        <f>Sectorwise!E24</f>
        <v>0</v>
      </c>
      <c r="J37" s="209">
        <f>Sectorwise!F24</f>
        <v>0</v>
      </c>
      <c r="K37" s="207">
        <f t="shared" si="12"/>
        <v>73</v>
      </c>
      <c r="L37" s="50">
        <f t="shared" si="13"/>
        <v>0.02</v>
      </c>
      <c r="M37" s="208" t="e">
        <f>Sectorwise!#REF!</f>
        <v>#REF!</v>
      </c>
      <c r="N37" s="209" t="e">
        <f>Sectorwise!#REF!</f>
        <v>#REF!</v>
      </c>
      <c r="O37" s="207">
        <v>39</v>
      </c>
      <c r="P37" s="50">
        <v>0.02</v>
      </c>
      <c r="Q37" s="210">
        <f>Sectorwise!M24</f>
        <v>668</v>
      </c>
      <c r="R37" s="211">
        <f>Sectorwise!N24</f>
        <v>45.56</v>
      </c>
      <c r="S37" s="207"/>
      <c r="T37" s="50"/>
      <c r="U37" s="212">
        <f>Sectorwise!AA24</f>
        <v>6</v>
      </c>
      <c r="V37" s="213">
        <f>Sectorwise!AB24</f>
        <v>0.31</v>
      </c>
      <c r="W37" s="207"/>
      <c r="X37" s="50"/>
      <c r="Y37" s="212">
        <f>Sectorwise!AC24</f>
        <v>33</v>
      </c>
      <c r="Z37" s="213">
        <f>Sectorwise!AD24</f>
        <v>5.08</v>
      </c>
      <c r="AA37" s="207"/>
      <c r="AB37" s="50"/>
      <c r="AC37" s="212">
        <f>Sectorwise!AI24</f>
        <v>0</v>
      </c>
      <c r="AD37" s="213">
        <f>Sectorwise!AJ24</f>
        <v>0</v>
      </c>
      <c r="AE37" s="207">
        <f t="shared" si="14"/>
        <v>112</v>
      </c>
      <c r="AF37" s="50">
        <f t="shared" si="15"/>
        <v>0.04</v>
      </c>
      <c r="AG37" s="214">
        <f>Sectorwise!AK24</f>
        <v>3647</v>
      </c>
      <c r="AH37" s="215">
        <f>Sectorwise!AL24</f>
        <v>129.89000000000001</v>
      </c>
      <c r="AI37" s="207"/>
      <c r="AJ37" s="50"/>
      <c r="AK37" s="214">
        <f>Sectorwise!AO24</f>
        <v>0</v>
      </c>
      <c r="AL37" s="215">
        <f>Sectorwise!AP24</f>
        <v>0</v>
      </c>
      <c r="AM37" s="207"/>
      <c r="AN37" s="50"/>
      <c r="AO37" s="210" t="e">
        <f>Sectorwise!#REF!</f>
        <v>#REF!</v>
      </c>
      <c r="AP37" s="211" t="e">
        <f>Sectorwise!#REF!</f>
        <v>#REF!</v>
      </c>
      <c r="AQ37" s="207"/>
      <c r="AR37" s="50"/>
      <c r="AS37" s="210">
        <f>Sectorwise!AQ24</f>
        <v>2</v>
      </c>
      <c r="AT37" s="211">
        <f>Sectorwise!AR24</f>
        <v>0.4</v>
      </c>
      <c r="AU37" s="207"/>
      <c r="AV37" s="50"/>
      <c r="AW37" s="210">
        <f>Sectorwise!AS24</f>
        <v>87</v>
      </c>
      <c r="AX37" s="211">
        <f>Sectorwise!AT24</f>
        <v>25.15</v>
      </c>
      <c r="AY37" s="207"/>
      <c r="AZ37" s="50"/>
      <c r="BA37" s="210">
        <f>Sectorwise!AW24</f>
        <v>16269</v>
      </c>
      <c r="BB37" s="211">
        <f>Sectorwise!AX24</f>
        <v>416.09</v>
      </c>
      <c r="BC37" s="207">
        <f t="shared" si="16"/>
        <v>0</v>
      </c>
      <c r="BD37" s="50">
        <f t="shared" si="17"/>
        <v>0</v>
      </c>
      <c r="BE37" s="210">
        <f>Sectorwise!AY24</f>
        <v>16358</v>
      </c>
      <c r="BF37" s="211">
        <f>Sectorwise!AZ24</f>
        <v>441.64</v>
      </c>
      <c r="BG37" s="207">
        <f t="shared" si="18"/>
        <v>112</v>
      </c>
      <c r="BH37" s="50">
        <f t="shared" si="19"/>
        <v>0.04</v>
      </c>
      <c r="BI37" s="207">
        <f t="shared" si="20"/>
        <v>20005</v>
      </c>
      <c r="BJ37" s="50">
        <f t="shared" si="21"/>
        <v>571.53</v>
      </c>
    </row>
    <row r="38" spans="1:62" ht="24" customHeight="1">
      <c r="A38" s="19">
        <v>26</v>
      </c>
      <c r="B38" s="33" t="s">
        <v>250</v>
      </c>
      <c r="C38" s="207">
        <v>824</v>
      </c>
      <c r="D38" s="50">
        <v>23.19</v>
      </c>
      <c r="E38" s="208">
        <f>Sectorwise!C25</f>
        <v>6804</v>
      </c>
      <c r="F38" s="209">
        <f>Sectorwise!D25</f>
        <v>276.42</v>
      </c>
      <c r="G38" s="207">
        <v>1</v>
      </c>
      <c r="H38" s="50">
        <v>1</v>
      </c>
      <c r="I38" s="208">
        <f>Sectorwise!E25</f>
        <v>0</v>
      </c>
      <c r="J38" s="209">
        <f>Sectorwise!F25</f>
        <v>0</v>
      </c>
      <c r="K38" s="207">
        <f t="shared" si="12"/>
        <v>825</v>
      </c>
      <c r="L38" s="50">
        <f t="shared" si="13"/>
        <v>24.19</v>
      </c>
      <c r="M38" s="208" t="e">
        <f>Sectorwise!#REF!</f>
        <v>#REF!</v>
      </c>
      <c r="N38" s="209" t="e">
        <f>Sectorwise!#REF!</f>
        <v>#REF!</v>
      </c>
      <c r="O38" s="207">
        <v>437</v>
      </c>
      <c r="P38" s="50">
        <v>27.54</v>
      </c>
      <c r="Q38" s="210">
        <f>Sectorwise!M25</f>
        <v>3166</v>
      </c>
      <c r="R38" s="211">
        <f>Sectorwise!N25</f>
        <v>213.12</v>
      </c>
      <c r="S38" s="207"/>
      <c r="T38" s="50"/>
      <c r="U38" s="212">
        <f>Sectorwise!AA25</f>
        <v>2</v>
      </c>
      <c r="V38" s="213">
        <f>Sectorwise!AB25</f>
        <v>0.03</v>
      </c>
      <c r="W38" s="207">
        <v>31</v>
      </c>
      <c r="X38" s="50">
        <v>0.35</v>
      </c>
      <c r="Y38" s="212">
        <f>Sectorwise!AC25</f>
        <v>686</v>
      </c>
      <c r="Z38" s="213">
        <f>Sectorwise!AD25</f>
        <v>12.47</v>
      </c>
      <c r="AA38" s="207">
        <v>1</v>
      </c>
      <c r="AB38" s="50">
        <v>0.02</v>
      </c>
      <c r="AC38" s="212">
        <f>Sectorwise!AI25</f>
        <v>0</v>
      </c>
      <c r="AD38" s="213">
        <f>Sectorwise!AJ25</f>
        <v>0</v>
      </c>
      <c r="AE38" s="207">
        <f t="shared" si="14"/>
        <v>1294</v>
      </c>
      <c r="AF38" s="50">
        <f t="shared" si="15"/>
        <v>52.100000000000009</v>
      </c>
      <c r="AG38" s="214">
        <f>Sectorwise!AK25</f>
        <v>13781</v>
      </c>
      <c r="AH38" s="215">
        <f>Sectorwise!AL25</f>
        <v>910.26</v>
      </c>
      <c r="AI38" s="207"/>
      <c r="AJ38" s="50"/>
      <c r="AK38" s="214">
        <f>Sectorwise!AO25</f>
        <v>0</v>
      </c>
      <c r="AL38" s="215">
        <f>Sectorwise!AP25</f>
        <v>0</v>
      </c>
      <c r="AM38" s="207">
        <v>4</v>
      </c>
      <c r="AN38" s="50">
        <v>0.46</v>
      </c>
      <c r="AO38" s="210" t="e">
        <f>Sectorwise!#REF!</f>
        <v>#REF!</v>
      </c>
      <c r="AP38" s="211" t="e">
        <f>Sectorwise!#REF!</f>
        <v>#REF!</v>
      </c>
      <c r="AQ38" s="207"/>
      <c r="AR38" s="50"/>
      <c r="AS38" s="210">
        <f>Sectorwise!AQ25</f>
        <v>0</v>
      </c>
      <c r="AT38" s="211">
        <f>Sectorwise!AR25</f>
        <v>0</v>
      </c>
      <c r="AU38" s="207"/>
      <c r="AV38" s="50"/>
      <c r="AW38" s="210">
        <f>Sectorwise!AS25</f>
        <v>73</v>
      </c>
      <c r="AX38" s="211">
        <f>Sectorwise!AT25</f>
        <v>15.29</v>
      </c>
      <c r="AY38" s="207">
        <v>2106</v>
      </c>
      <c r="AZ38" s="50">
        <v>47.9</v>
      </c>
      <c r="BA38" s="210">
        <f>Sectorwise!AW25</f>
        <v>106361</v>
      </c>
      <c r="BB38" s="211">
        <f>Sectorwise!AX25</f>
        <v>827.9</v>
      </c>
      <c r="BC38" s="207">
        <f t="shared" si="16"/>
        <v>2110</v>
      </c>
      <c r="BD38" s="50">
        <f t="shared" si="17"/>
        <v>48.36</v>
      </c>
      <c r="BE38" s="210">
        <f>Sectorwise!AY25</f>
        <v>111295</v>
      </c>
      <c r="BF38" s="211">
        <f>Sectorwise!AZ25</f>
        <v>948.25</v>
      </c>
      <c r="BG38" s="207">
        <f t="shared" si="18"/>
        <v>3404</v>
      </c>
      <c r="BH38" s="50">
        <f t="shared" si="19"/>
        <v>100.46000000000001</v>
      </c>
      <c r="BI38" s="207">
        <f t="shared" si="20"/>
        <v>125076</v>
      </c>
      <c r="BJ38" s="50">
        <f t="shared" si="21"/>
        <v>1858.51</v>
      </c>
    </row>
    <row r="39" spans="1:62" ht="24" customHeight="1">
      <c r="A39" s="20">
        <v>27</v>
      </c>
      <c r="B39" s="36" t="s">
        <v>251</v>
      </c>
      <c r="C39" s="207"/>
      <c r="D39" s="50"/>
      <c r="E39" s="208">
        <f>Sectorwise!C26</f>
        <v>0</v>
      </c>
      <c r="F39" s="209">
        <f>Sectorwise!D26</f>
        <v>0</v>
      </c>
      <c r="G39" s="207"/>
      <c r="H39" s="50"/>
      <c r="I39" s="208">
        <f>Sectorwise!E26</f>
        <v>0</v>
      </c>
      <c r="J39" s="209">
        <f>Sectorwise!F26</f>
        <v>0</v>
      </c>
      <c r="K39" s="207">
        <f t="shared" si="12"/>
        <v>0</v>
      </c>
      <c r="L39" s="50">
        <f t="shared" si="13"/>
        <v>0</v>
      </c>
      <c r="M39" s="208" t="e">
        <f>Sectorwise!#REF!</f>
        <v>#REF!</v>
      </c>
      <c r="N39" s="209" t="e">
        <f>Sectorwise!#REF!</f>
        <v>#REF!</v>
      </c>
      <c r="O39" s="207"/>
      <c r="P39" s="50"/>
      <c r="Q39" s="210">
        <f>Sectorwise!M26</f>
        <v>0</v>
      </c>
      <c r="R39" s="211">
        <f>Sectorwise!N26</f>
        <v>0</v>
      </c>
      <c r="S39" s="207"/>
      <c r="T39" s="50"/>
      <c r="U39" s="212">
        <f>Sectorwise!AA26</f>
        <v>0</v>
      </c>
      <c r="V39" s="213">
        <f>Sectorwise!AB26</f>
        <v>0</v>
      </c>
      <c r="W39" s="207"/>
      <c r="X39" s="50"/>
      <c r="Y39" s="212">
        <f>Sectorwise!AC26</f>
        <v>0</v>
      </c>
      <c r="Z39" s="213">
        <f>Sectorwise!AD26</f>
        <v>0</v>
      </c>
      <c r="AA39" s="207"/>
      <c r="AB39" s="50"/>
      <c r="AC39" s="212">
        <f>Sectorwise!AI26</f>
        <v>0</v>
      </c>
      <c r="AD39" s="213">
        <f>Sectorwise!AJ26</f>
        <v>0</v>
      </c>
      <c r="AE39" s="207">
        <f t="shared" si="14"/>
        <v>0</v>
      </c>
      <c r="AF39" s="50">
        <f t="shared" si="15"/>
        <v>0</v>
      </c>
      <c r="AG39" s="214">
        <f>Sectorwise!AK26</f>
        <v>182</v>
      </c>
      <c r="AH39" s="215">
        <f>Sectorwise!AL26</f>
        <v>1.24</v>
      </c>
      <c r="AI39" s="207"/>
      <c r="AJ39" s="50"/>
      <c r="AK39" s="214">
        <f>Sectorwise!AO26</f>
        <v>0</v>
      </c>
      <c r="AL39" s="215">
        <f>Sectorwise!AP26</f>
        <v>0</v>
      </c>
      <c r="AM39" s="207"/>
      <c r="AN39" s="50"/>
      <c r="AO39" s="210" t="e">
        <f>Sectorwise!#REF!</f>
        <v>#REF!</v>
      </c>
      <c r="AP39" s="211" t="e">
        <f>Sectorwise!#REF!</f>
        <v>#REF!</v>
      </c>
      <c r="AQ39" s="207"/>
      <c r="AR39" s="50"/>
      <c r="AS39" s="210">
        <f>Sectorwise!AQ26</f>
        <v>0</v>
      </c>
      <c r="AT39" s="211">
        <f>Sectorwise!AR26</f>
        <v>0</v>
      </c>
      <c r="AU39" s="207"/>
      <c r="AV39" s="50"/>
      <c r="AW39" s="210">
        <f>Sectorwise!AS26</f>
        <v>2</v>
      </c>
      <c r="AX39" s="211">
        <f>Sectorwise!AT26</f>
        <v>0.47</v>
      </c>
      <c r="AY39" s="207">
        <v>19</v>
      </c>
      <c r="AZ39" s="50">
        <v>0.32</v>
      </c>
      <c r="BA39" s="210">
        <f>Sectorwise!AW26</f>
        <v>300</v>
      </c>
      <c r="BB39" s="211">
        <f>Sectorwise!AX26</f>
        <v>5.74</v>
      </c>
      <c r="BC39" s="207">
        <f t="shared" si="16"/>
        <v>19</v>
      </c>
      <c r="BD39" s="50">
        <f t="shared" si="17"/>
        <v>0.32</v>
      </c>
      <c r="BE39" s="210">
        <f>Sectorwise!AY26</f>
        <v>320</v>
      </c>
      <c r="BF39" s="211">
        <f>Sectorwise!AZ26</f>
        <v>6.5500000000000007</v>
      </c>
      <c r="BG39" s="207">
        <f t="shared" si="18"/>
        <v>19</v>
      </c>
      <c r="BH39" s="50">
        <f t="shared" si="19"/>
        <v>0.32</v>
      </c>
      <c r="BI39" s="207">
        <f t="shared" si="20"/>
        <v>502</v>
      </c>
      <c r="BJ39" s="50">
        <f t="shared" si="21"/>
        <v>7.7900000000000009</v>
      </c>
    </row>
    <row r="40" spans="1:62" ht="24" customHeight="1">
      <c r="A40" s="19">
        <v>28</v>
      </c>
      <c r="B40" s="33" t="s">
        <v>252</v>
      </c>
      <c r="C40" s="207"/>
      <c r="D40" s="50"/>
      <c r="E40" s="208">
        <f>Sectorwise!C27</f>
        <v>287</v>
      </c>
      <c r="F40" s="209">
        <f>Sectorwise!D27</f>
        <v>16.940000000000001</v>
      </c>
      <c r="G40" s="207"/>
      <c r="H40" s="50"/>
      <c r="I40" s="208">
        <f>Sectorwise!E27</f>
        <v>0</v>
      </c>
      <c r="J40" s="209">
        <f>Sectorwise!F27</f>
        <v>0</v>
      </c>
      <c r="K40" s="207">
        <f t="shared" si="12"/>
        <v>0</v>
      </c>
      <c r="L40" s="50">
        <f t="shared" si="13"/>
        <v>0</v>
      </c>
      <c r="M40" s="208" t="e">
        <f>Sectorwise!#REF!</f>
        <v>#REF!</v>
      </c>
      <c r="N40" s="209" t="e">
        <f>Sectorwise!#REF!</f>
        <v>#REF!</v>
      </c>
      <c r="O40" s="207"/>
      <c r="P40" s="50"/>
      <c r="Q40" s="210">
        <f>Sectorwise!M27</f>
        <v>340</v>
      </c>
      <c r="R40" s="211">
        <f>Sectorwise!N27</f>
        <v>53.82</v>
      </c>
      <c r="S40" s="207"/>
      <c r="T40" s="50"/>
      <c r="U40" s="212">
        <f>Sectorwise!AA27</f>
        <v>8</v>
      </c>
      <c r="V40" s="213">
        <f>Sectorwise!AB27</f>
        <v>1.31</v>
      </c>
      <c r="W40" s="207">
        <v>10</v>
      </c>
      <c r="X40" s="50">
        <v>0.1</v>
      </c>
      <c r="Y40" s="212">
        <f>Sectorwise!AC27</f>
        <v>238</v>
      </c>
      <c r="Z40" s="213">
        <f>Sectorwise!AD27</f>
        <v>6.85</v>
      </c>
      <c r="AA40" s="207"/>
      <c r="AB40" s="50"/>
      <c r="AC40" s="212">
        <f>Sectorwise!AI27</f>
        <v>10</v>
      </c>
      <c r="AD40" s="213">
        <f>Sectorwise!AJ27</f>
        <v>0.04</v>
      </c>
      <c r="AE40" s="207">
        <f t="shared" si="14"/>
        <v>10</v>
      </c>
      <c r="AF40" s="50">
        <f t="shared" si="15"/>
        <v>0.1</v>
      </c>
      <c r="AG40" s="214">
        <f>Sectorwise!AK27</f>
        <v>954</v>
      </c>
      <c r="AH40" s="215">
        <f>Sectorwise!AL27</f>
        <v>102.96000000000001</v>
      </c>
      <c r="AI40" s="207"/>
      <c r="AJ40" s="50"/>
      <c r="AK40" s="214">
        <f>Sectorwise!AO27</f>
        <v>0</v>
      </c>
      <c r="AL40" s="215">
        <f>Sectorwise!AP27</f>
        <v>0</v>
      </c>
      <c r="AM40" s="207"/>
      <c r="AN40" s="50"/>
      <c r="AO40" s="210" t="e">
        <f>Sectorwise!#REF!</f>
        <v>#REF!</v>
      </c>
      <c r="AP40" s="211" t="e">
        <f>Sectorwise!#REF!</f>
        <v>#REF!</v>
      </c>
      <c r="AQ40" s="207"/>
      <c r="AR40" s="50"/>
      <c r="AS40" s="210">
        <f>Sectorwise!AQ27</f>
        <v>0</v>
      </c>
      <c r="AT40" s="211">
        <f>Sectorwise!AR27</f>
        <v>0</v>
      </c>
      <c r="AU40" s="207"/>
      <c r="AV40" s="50"/>
      <c r="AW40" s="210">
        <f>Sectorwise!AS27</f>
        <v>0</v>
      </c>
      <c r="AX40" s="211">
        <f>Sectorwise!AT27</f>
        <v>0</v>
      </c>
      <c r="AY40" s="207"/>
      <c r="AZ40" s="50"/>
      <c r="BA40" s="210">
        <f>Sectorwise!AW27</f>
        <v>5629</v>
      </c>
      <c r="BB40" s="211">
        <f>Sectorwise!AX27</f>
        <v>309.61</v>
      </c>
      <c r="BC40" s="207">
        <f t="shared" si="16"/>
        <v>0</v>
      </c>
      <c r="BD40" s="50">
        <f t="shared" si="17"/>
        <v>0</v>
      </c>
      <c r="BE40" s="210">
        <f>Sectorwise!AY27</f>
        <v>5629</v>
      </c>
      <c r="BF40" s="211">
        <f>Sectorwise!AZ27</f>
        <v>309.61</v>
      </c>
      <c r="BG40" s="207">
        <f t="shared" si="18"/>
        <v>10</v>
      </c>
      <c r="BH40" s="50">
        <f t="shared" si="19"/>
        <v>0.1</v>
      </c>
      <c r="BI40" s="207">
        <f t="shared" si="20"/>
        <v>6583</v>
      </c>
      <c r="BJ40" s="50">
        <f t="shared" si="21"/>
        <v>412.57000000000005</v>
      </c>
    </row>
    <row r="41" spans="1:62" ht="24" customHeight="1">
      <c r="A41" s="19">
        <v>29</v>
      </c>
      <c r="B41" s="33" t="s">
        <v>253</v>
      </c>
      <c r="C41" s="207"/>
      <c r="D41" s="50"/>
      <c r="E41" s="208">
        <f>Sectorwise!C28</f>
        <v>0</v>
      </c>
      <c r="F41" s="209">
        <f>Sectorwise!D28</f>
        <v>0</v>
      </c>
      <c r="G41" s="207"/>
      <c r="H41" s="50"/>
      <c r="I41" s="208">
        <f>Sectorwise!E28</f>
        <v>0</v>
      </c>
      <c r="J41" s="208">
        <f>Sectorwise!F28</f>
        <v>0</v>
      </c>
      <c r="K41" s="207">
        <f t="shared" si="12"/>
        <v>0</v>
      </c>
      <c r="L41" s="50">
        <f t="shared" si="13"/>
        <v>0</v>
      </c>
      <c r="M41" s="208" t="e">
        <f>Sectorwise!#REF!</f>
        <v>#REF!</v>
      </c>
      <c r="N41" s="208" t="e">
        <f>Sectorwise!#REF!</f>
        <v>#REF!</v>
      </c>
      <c r="O41" s="207"/>
      <c r="P41" s="50"/>
      <c r="Q41" s="210">
        <f>Sectorwise!M28</f>
        <v>45</v>
      </c>
      <c r="R41" s="210">
        <f>Sectorwise!N28</f>
        <v>5.0999999999999996</v>
      </c>
      <c r="S41" s="207"/>
      <c r="T41" s="50"/>
      <c r="U41" s="212">
        <f>Sectorwise!AA28</f>
        <v>0</v>
      </c>
      <c r="V41" s="212">
        <f>Sectorwise!AB28</f>
        <v>0</v>
      </c>
      <c r="W41" s="207"/>
      <c r="X41" s="50"/>
      <c r="Y41" s="212">
        <f>Sectorwise!AC28</f>
        <v>0</v>
      </c>
      <c r="Z41" s="213">
        <f>Sectorwise!AD28</f>
        <v>0</v>
      </c>
      <c r="AA41" s="207"/>
      <c r="AB41" s="50"/>
      <c r="AC41" s="212">
        <f>Sectorwise!AI28</f>
        <v>0</v>
      </c>
      <c r="AD41" s="213">
        <f>Sectorwise!AJ28</f>
        <v>0</v>
      </c>
      <c r="AE41" s="207">
        <f t="shared" si="14"/>
        <v>0</v>
      </c>
      <c r="AF41" s="50">
        <f t="shared" si="15"/>
        <v>0</v>
      </c>
      <c r="AG41" s="214">
        <f>Sectorwise!AK28</f>
        <v>49</v>
      </c>
      <c r="AH41" s="215">
        <f>Sectorwise!AL28</f>
        <v>5.56</v>
      </c>
      <c r="AI41" s="207"/>
      <c r="AJ41" s="50"/>
      <c r="AK41" s="214">
        <f>Sectorwise!AO28</f>
        <v>0</v>
      </c>
      <c r="AL41" s="215">
        <f>Sectorwise!AP28</f>
        <v>0</v>
      </c>
      <c r="AM41" s="207"/>
      <c r="AN41" s="50"/>
      <c r="AO41" s="210" t="e">
        <f>Sectorwise!#REF!</f>
        <v>#REF!</v>
      </c>
      <c r="AP41" s="211" t="e">
        <f>Sectorwise!#REF!</f>
        <v>#REF!</v>
      </c>
      <c r="AQ41" s="207"/>
      <c r="AR41" s="50"/>
      <c r="AS41" s="210">
        <f>Sectorwise!AQ28</f>
        <v>0</v>
      </c>
      <c r="AT41" s="211">
        <f>Sectorwise!AR28</f>
        <v>0</v>
      </c>
      <c r="AU41" s="207"/>
      <c r="AV41" s="50"/>
      <c r="AW41" s="210">
        <f>Sectorwise!AS28</f>
        <v>0</v>
      </c>
      <c r="AX41" s="211">
        <f>Sectorwise!AT28</f>
        <v>0</v>
      </c>
      <c r="AY41" s="207"/>
      <c r="AZ41" s="50"/>
      <c r="BA41" s="210">
        <f>Sectorwise!AW28</f>
        <v>2744</v>
      </c>
      <c r="BB41" s="211">
        <f>Sectorwise!AX28</f>
        <v>13.05</v>
      </c>
      <c r="BC41" s="207">
        <f t="shared" si="16"/>
        <v>0</v>
      </c>
      <c r="BD41" s="50">
        <f t="shared" si="17"/>
        <v>0</v>
      </c>
      <c r="BE41" s="210">
        <f>Sectorwise!AY28</f>
        <v>2902</v>
      </c>
      <c r="BF41" s="211">
        <f>Sectorwise!AZ28</f>
        <v>19.23</v>
      </c>
      <c r="BG41" s="207">
        <f t="shared" si="18"/>
        <v>0</v>
      </c>
      <c r="BH41" s="50">
        <f t="shared" si="19"/>
        <v>0</v>
      </c>
      <c r="BI41" s="207">
        <f t="shared" si="20"/>
        <v>2951</v>
      </c>
      <c r="BJ41" s="50">
        <f t="shared" si="21"/>
        <v>24.79</v>
      </c>
    </row>
    <row r="42" spans="1:62" ht="24" customHeight="1">
      <c r="A42" s="20">
        <v>30</v>
      </c>
      <c r="B42" s="51" t="s">
        <v>254</v>
      </c>
      <c r="C42" s="207"/>
      <c r="D42" s="50"/>
      <c r="E42" s="208">
        <f>Sectorwise!C30</f>
        <v>380</v>
      </c>
      <c r="F42" s="209">
        <f>Sectorwise!D30</f>
        <v>8.4700000000000006</v>
      </c>
      <c r="G42" s="220"/>
      <c r="H42" s="47"/>
      <c r="I42" s="208">
        <f>Sectorwise!E30</f>
        <v>0</v>
      </c>
      <c r="J42" s="208">
        <f>Sectorwise!F30</f>
        <v>0</v>
      </c>
      <c r="K42" s="207"/>
      <c r="L42" s="50"/>
      <c r="M42" s="208" t="e">
        <f>Sectorwise!#REF!</f>
        <v>#REF!</v>
      </c>
      <c r="N42" s="208" t="e">
        <f>Sectorwise!#REF!</f>
        <v>#REF!</v>
      </c>
      <c r="O42" s="220"/>
      <c r="P42" s="45"/>
      <c r="Q42" s="210">
        <f>Sectorwise!M30</f>
        <v>579</v>
      </c>
      <c r="R42" s="210">
        <f>Sectorwise!N30</f>
        <v>6.55</v>
      </c>
      <c r="S42" s="220"/>
      <c r="T42" s="47"/>
      <c r="U42" s="212">
        <f>Sectorwise!AA30</f>
        <v>0</v>
      </c>
      <c r="V42" s="212">
        <f>Sectorwise!AB30</f>
        <v>0</v>
      </c>
      <c r="W42" s="220"/>
      <c r="X42" s="47"/>
      <c r="Y42" s="212">
        <f>Sectorwise!AC30</f>
        <v>0</v>
      </c>
      <c r="Z42" s="213">
        <f>Sectorwise!AD30</f>
        <v>0</v>
      </c>
      <c r="AA42" s="220"/>
      <c r="AB42" s="47"/>
      <c r="AC42" s="212">
        <f>Sectorwise!AI30</f>
        <v>0</v>
      </c>
      <c r="AD42" s="213">
        <f>Sectorwise!AJ30</f>
        <v>0</v>
      </c>
      <c r="AE42" s="207">
        <f t="shared" si="14"/>
        <v>0</v>
      </c>
      <c r="AF42" s="50">
        <f t="shared" si="15"/>
        <v>0</v>
      </c>
      <c r="AG42" s="214">
        <f>Sectorwise!AK30</f>
        <v>1636</v>
      </c>
      <c r="AH42" s="215">
        <f>Sectorwise!AL30</f>
        <v>82.929999999999993</v>
      </c>
      <c r="AI42" s="220"/>
      <c r="AJ42" s="47"/>
      <c r="AK42" s="214">
        <f>Sectorwise!AO30</f>
        <v>0</v>
      </c>
      <c r="AL42" s="215">
        <f>Sectorwise!AP30</f>
        <v>0</v>
      </c>
      <c r="AM42" s="220"/>
      <c r="AN42" s="47"/>
      <c r="AO42" s="210" t="e">
        <f>Sectorwise!#REF!</f>
        <v>#REF!</v>
      </c>
      <c r="AP42" s="211" t="e">
        <f>Sectorwise!#REF!</f>
        <v>#REF!</v>
      </c>
      <c r="AQ42" s="220"/>
      <c r="AR42" s="47"/>
      <c r="AS42" s="210">
        <f>Sectorwise!AQ30</f>
        <v>0</v>
      </c>
      <c r="AT42" s="211">
        <f>Sectorwise!AR30</f>
        <v>0</v>
      </c>
      <c r="AU42" s="220"/>
      <c r="AV42" s="47"/>
      <c r="AW42" s="210">
        <f>Sectorwise!AS30</f>
        <v>0</v>
      </c>
      <c r="AX42" s="211">
        <f>Sectorwise!AT30</f>
        <v>0</v>
      </c>
      <c r="AY42" s="220"/>
      <c r="AZ42" s="47"/>
      <c r="BA42" s="210">
        <f>Sectorwise!AW30</f>
        <v>3857</v>
      </c>
      <c r="BB42" s="211">
        <f>Sectorwise!AX30</f>
        <v>63.78</v>
      </c>
      <c r="BC42" s="207">
        <f t="shared" ref="BC42:BD45" si="22">AI42+AM42+AQ42+AU42+AY42</f>
        <v>0</v>
      </c>
      <c r="BD42" s="50">
        <f t="shared" si="22"/>
        <v>0</v>
      </c>
      <c r="BE42" s="210">
        <f>Sectorwise!AY30</f>
        <v>3857</v>
      </c>
      <c r="BF42" s="211">
        <f>Sectorwise!AZ30</f>
        <v>63.78</v>
      </c>
      <c r="BG42" s="207">
        <f t="shared" si="18"/>
        <v>0</v>
      </c>
      <c r="BH42" s="50">
        <f t="shared" ref="BH42:BJ45" si="23">AF42+BD42</f>
        <v>0</v>
      </c>
      <c r="BI42" s="207">
        <f t="shared" si="23"/>
        <v>5493</v>
      </c>
      <c r="BJ42" s="50">
        <f t="shared" si="23"/>
        <v>146.70999999999998</v>
      </c>
    </row>
    <row r="43" spans="1:62" ht="24" customHeight="1">
      <c r="A43" s="15">
        <v>31</v>
      </c>
      <c r="B43" s="43" t="s">
        <v>255</v>
      </c>
      <c r="C43" s="207"/>
      <c r="D43" s="50"/>
      <c r="E43" s="208">
        <f>Sectorwise!C31</f>
        <v>0</v>
      </c>
      <c r="F43" s="209">
        <f>Sectorwise!D31</f>
        <v>0</v>
      </c>
      <c r="G43" s="207"/>
      <c r="H43" s="50"/>
      <c r="I43" s="208">
        <f>Sectorwise!E31</f>
        <v>0</v>
      </c>
      <c r="J43" s="208">
        <f>Sectorwise!F31</f>
        <v>0</v>
      </c>
      <c r="K43" s="207"/>
      <c r="L43" s="50"/>
      <c r="M43" s="208" t="e">
        <f>Sectorwise!#REF!</f>
        <v>#REF!</v>
      </c>
      <c r="N43" s="208" t="e">
        <f>Sectorwise!#REF!</f>
        <v>#REF!</v>
      </c>
      <c r="O43" s="207"/>
      <c r="P43" s="45"/>
      <c r="Q43" s="210">
        <f>Sectorwise!M31</f>
        <v>0</v>
      </c>
      <c r="R43" s="210">
        <f>Sectorwise!N31</f>
        <v>0</v>
      </c>
      <c r="S43" s="220"/>
      <c r="T43" s="47"/>
      <c r="U43" s="212">
        <f>Sectorwise!AA31</f>
        <v>0</v>
      </c>
      <c r="V43" s="212">
        <f>Sectorwise!AB31</f>
        <v>0</v>
      </c>
      <c r="W43" s="220"/>
      <c r="X43" s="47"/>
      <c r="Y43" s="212">
        <f>Sectorwise!AC31</f>
        <v>1</v>
      </c>
      <c r="Z43" s="213">
        <f>Sectorwise!AD31</f>
        <v>0.05</v>
      </c>
      <c r="AA43" s="220"/>
      <c r="AB43" s="47"/>
      <c r="AC43" s="212">
        <f>Sectorwise!AI31</f>
        <v>0</v>
      </c>
      <c r="AD43" s="213">
        <f>Sectorwise!AJ31</f>
        <v>0</v>
      </c>
      <c r="AE43" s="207">
        <f t="shared" si="14"/>
        <v>0</v>
      </c>
      <c r="AF43" s="50">
        <f t="shared" si="15"/>
        <v>0</v>
      </c>
      <c r="AG43" s="214">
        <f>Sectorwise!AK31</f>
        <v>7</v>
      </c>
      <c r="AH43" s="215">
        <f>Sectorwise!AL31</f>
        <v>0.31</v>
      </c>
      <c r="AI43" s="220"/>
      <c r="AJ43" s="47"/>
      <c r="AK43" s="214">
        <f>Sectorwise!AO31</f>
        <v>0</v>
      </c>
      <c r="AL43" s="215">
        <f>Sectorwise!AP31</f>
        <v>0</v>
      </c>
      <c r="AM43" s="220"/>
      <c r="AN43" s="47"/>
      <c r="AO43" s="210" t="e">
        <f>Sectorwise!#REF!</f>
        <v>#REF!</v>
      </c>
      <c r="AP43" s="211" t="e">
        <f>Sectorwise!#REF!</f>
        <v>#REF!</v>
      </c>
      <c r="AQ43" s="220"/>
      <c r="AR43" s="47"/>
      <c r="AS43" s="210">
        <f>Sectorwise!AQ31</f>
        <v>0</v>
      </c>
      <c r="AT43" s="211">
        <f>Sectorwise!AR31</f>
        <v>0</v>
      </c>
      <c r="AU43" s="220"/>
      <c r="AV43" s="47"/>
      <c r="AW43" s="210">
        <f>Sectorwise!AS31</f>
        <v>0</v>
      </c>
      <c r="AX43" s="211">
        <f>Sectorwise!AT31</f>
        <v>0</v>
      </c>
      <c r="AY43" s="220"/>
      <c r="AZ43" s="47"/>
      <c r="BA43" s="210">
        <f>Sectorwise!AW31</f>
        <v>162</v>
      </c>
      <c r="BB43" s="211">
        <f>Sectorwise!AX31</f>
        <v>3.03</v>
      </c>
      <c r="BC43" s="207">
        <f t="shared" si="22"/>
        <v>0</v>
      </c>
      <c r="BD43" s="50">
        <f t="shared" si="22"/>
        <v>0</v>
      </c>
      <c r="BE43" s="210">
        <f>Sectorwise!AY31</f>
        <v>162</v>
      </c>
      <c r="BF43" s="211">
        <f>Sectorwise!AZ31</f>
        <v>3.5199999999999996</v>
      </c>
      <c r="BG43" s="207">
        <f t="shared" si="18"/>
        <v>0</v>
      </c>
      <c r="BH43" s="50">
        <f t="shared" si="23"/>
        <v>0</v>
      </c>
      <c r="BI43" s="207">
        <f t="shared" si="23"/>
        <v>169</v>
      </c>
      <c r="BJ43" s="50">
        <f t="shared" si="23"/>
        <v>3.8299999999999996</v>
      </c>
    </row>
    <row r="44" spans="1:62" ht="24" customHeight="1">
      <c r="A44" s="15">
        <v>32</v>
      </c>
      <c r="B44" s="43" t="s">
        <v>358</v>
      </c>
      <c r="C44" s="207"/>
      <c r="D44" s="50"/>
      <c r="E44" s="208" t="e">
        <f>Sectorwise!#REF!</f>
        <v>#REF!</v>
      </c>
      <c r="F44" s="209" t="e">
        <f>Sectorwise!#REF!</f>
        <v>#REF!</v>
      </c>
      <c r="G44" s="207"/>
      <c r="H44" s="50"/>
      <c r="I44" s="208" t="e">
        <f>Sectorwise!#REF!</f>
        <v>#REF!</v>
      </c>
      <c r="J44" s="208" t="e">
        <f>Sectorwise!#REF!</f>
        <v>#REF!</v>
      </c>
      <c r="K44" s="207"/>
      <c r="L44" s="50"/>
      <c r="M44" s="208" t="e">
        <f>Sectorwise!#REF!</f>
        <v>#REF!</v>
      </c>
      <c r="N44" s="208" t="e">
        <f>Sectorwise!#REF!</f>
        <v>#REF!</v>
      </c>
      <c r="O44" s="207"/>
      <c r="P44" s="45"/>
      <c r="Q44" s="210" t="e">
        <f>Sectorwise!#REF!</f>
        <v>#REF!</v>
      </c>
      <c r="R44" s="210" t="e">
        <f>Sectorwise!#REF!</f>
        <v>#REF!</v>
      </c>
      <c r="S44" s="220"/>
      <c r="T44" s="47"/>
      <c r="U44" s="212" t="e">
        <f>Sectorwise!#REF!</f>
        <v>#REF!</v>
      </c>
      <c r="V44" s="212" t="e">
        <f>Sectorwise!#REF!</f>
        <v>#REF!</v>
      </c>
      <c r="W44" s="220"/>
      <c r="X44" s="47"/>
      <c r="Y44" s="212" t="e">
        <f>Sectorwise!#REF!</f>
        <v>#REF!</v>
      </c>
      <c r="Z44" s="213" t="e">
        <f>Sectorwise!#REF!</f>
        <v>#REF!</v>
      </c>
      <c r="AA44" s="220"/>
      <c r="AB44" s="47"/>
      <c r="AC44" s="212" t="e">
        <f>Sectorwise!#REF!</f>
        <v>#REF!</v>
      </c>
      <c r="AD44" s="213" t="e">
        <f>Sectorwise!#REF!</f>
        <v>#REF!</v>
      </c>
      <c r="AE44" s="207">
        <f t="shared" si="14"/>
        <v>0</v>
      </c>
      <c r="AF44" s="50">
        <f t="shared" si="15"/>
        <v>0</v>
      </c>
      <c r="AG44" s="214" t="e">
        <f>Sectorwise!#REF!</f>
        <v>#REF!</v>
      </c>
      <c r="AH44" s="215" t="e">
        <f>Sectorwise!#REF!</f>
        <v>#REF!</v>
      </c>
      <c r="AI44" s="220"/>
      <c r="AJ44" s="47"/>
      <c r="AK44" s="214" t="e">
        <f>Sectorwise!#REF!</f>
        <v>#REF!</v>
      </c>
      <c r="AL44" s="215" t="e">
        <f>Sectorwise!#REF!</f>
        <v>#REF!</v>
      </c>
      <c r="AM44" s="220"/>
      <c r="AN44" s="47"/>
      <c r="AO44" s="210" t="e">
        <f>Sectorwise!#REF!</f>
        <v>#REF!</v>
      </c>
      <c r="AP44" s="211" t="e">
        <f>Sectorwise!#REF!</f>
        <v>#REF!</v>
      </c>
      <c r="AQ44" s="220"/>
      <c r="AR44" s="47"/>
      <c r="AS44" s="210" t="e">
        <f>Sectorwise!#REF!</f>
        <v>#REF!</v>
      </c>
      <c r="AT44" s="211" t="e">
        <f>Sectorwise!#REF!</f>
        <v>#REF!</v>
      </c>
      <c r="AU44" s="220"/>
      <c r="AV44" s="47"/>
      <c r="AW44" s="210" t="e">
        <f>Sectorwise!#REF!</f>
        <v>#REF!</v>
      </c>
      <c r="AX44" s="211" t="e">
        <f>Sectorwise!#REF!</f>
        <v>#REF!</v>
      </c>
      <c r="AY44" s="220"/>
      <c r="AZ44" s="47"/>
      <c r="BA44" s="210" t="e">
        <f>Sectorwise!#REF!</f>
        <v>#REF!</v>
      </c>
      <c r="BB44" s="211" t="e">
        <f>Sectorwise!#REF!</f>
        <v>#REF!</v>
      </c>
      <c r="BC44" s="207">
        <f t="shared" si="22"/>
        <v>0</v>
      </c>
      <c r="BD44" s="50">
        <f t="shared" si="22"/>
        <v>0</v>
      </c>
      <c r="BE44" s="210" t="e">
        <f>Sectorwise!#REF!</f>
        <v>#REF!</v>
      </c>
      <c r="BF44" s="211" t="e">
        <f>Sectorwise!#REF!</f>
        <v>#REF!</v>
      </c>
      <c r="BG44" s="207">
        <f t="shared" si="18"/>
        <v>0</v>
      </c>
      <c r="BH44" s="50">
        <f t="shared" si="23"/>
        <v>0</v>
      </c>
      <c r="BI44" s="207" t="e">
        <f t="shared" si="23"/>
        <v>#REF!</v>
      </c>
      <c r="BJ44" s="50" t="e">
        <f t="shared" si="23"/>
        <v>#REF!</v>
      </c>
    </row>
    <row r="45" spans="1:62" ht="24" customHeight="1">
      <c r="A45" s="16">
        <v>33</v>
      </c>
      <c r="B45" s="44" t="s">
        <v>256</v>
      </c>
      <c r="C45" s="220"/>
      <c r="D45" s="47"/>
      <c r="E45" s="208">
        <f>Sectorwise!C32</f>
        <v>0</v>
      </c>
      <c r="F45" s="209">
        <f>Sectorwise!D32</f>
        <v>0</v>
      </c>
      <c r="G45" s="220"/>
      <c r="H45" s="47"/>
      <c r="I45" s="208">
        <f>Sectorwise!E32</f>
        <v>0</v>
      </c>
      <c r="J45" s="208">
        <f>Sectorwise!F32</f>
        <v>0</v>
      </c>
      <c r="K45" s="207">
        <f t="shared" si="12"/>
        <v>0</v>
      </c>
      <c r="L45" s="50">
        <f t="shared" si="13"/>
        <v>0</v>
      </c>
      <c r="M45" s="208" t="e">
        <f>Sectorwise!#REF!</f>
        <v>#REF!</v>
      </c>
      <c r="N45" s="208" t="e">
        <f>Sectorwise!#REF!</f>
        <v>#REF!</v>
      </c>
      <c r="O45" s="220"/>
      <c r="P45" s="45"/>
      <c r="Q45" s="210">
        <f>Sectorwise!M32</f>
        <v>0</v>
      </c>
      <c r="R45" s="210">
        <f>Sectorwise!N32</f>
        <v>0</v>
      </c>
      <c r="S45" s="220"/>
      <c r="T45" s="47"/>
      <c r="U45" s="212">
        <f>Sectorwise!AA32</f>
        <v>0</v>
      </c>
      <c r="V45" s="212">
        <f>Sectorwise!AB32</f>
        <v>0</v>
      </c>
      <c r="W45" s="220"/>
      <c r="X45" s="47"/>
      <c r="Y45" s="212">
        <f>Sectorwise!AC32</f>
        <v>0</v>
      </c>
      <c r="Z45" s="213">
        <f>Sectorwise!AD32</f>
        <v>0</v>
      </c>
      <c r="AA45" s="220"/>
      <c r="AB45" s="47"/>
      <c r="AC45" s="212">
        <f>Sectorwise!AI32</f>
        <v>0</v>
      </c>
      <c r="AD45" s="213">
        <f>Sectorwise!AJ32</f>
        <v>0</v>
      </c>
      <c r="AE45" s="207">
        <f t="shared" si="14"/>
        <v>0</v>
      </c>
      <c r="AF45" s="50">
        <f t="shared" si="15"/>
        <v>0</v>
      </c>
      <c r="AG45" s="214">
        <f>Sectorwise!AK32</f>
        <v>0</v>
      </c>
      <c r="AH45" s="215">
        <f>Sectorwise!AL32</f>
        <v>0</v>
      </c>
      <c r="AI45" s="220"/>
      <c r="AJ45" s="47"/>
      <c r="AK45" s="214">
        <f>Sectorwise!AO32</f>
        <v>0</v>
      </c>
      <c r="AL45" s="215">
        <f>Sectorwise!AP32</f>
        <v>0</v>
      </c>
      <c r="AM45" s="220"/>
      <c r="AN45" s="47"/>
      <c r="AO45" s="210" t="e">
        <f>Sectorwise!#REF!</f>
        <v>#REF!</v>
      </c>
      <c r="AP45" s="211" t="e">
        <f>Sectorwise!#REF!</f>
        <v>#REF!</v>
      </c>
      <c r="AQ45" s="220"/>
      <c r="AR45" s="47"/>
      <c r="AS45" s="210">
        <f>Sectorwise!AQ32</f>
        <v>0</v>
      </c>
      <c r="AT45" s="211">
        <f>Sectorwise!AR32</f>
        <v>0</v>
      </c>
      <c r="AU45" s="220"/>
      <c r="AV45" s="47"/>
      <c r="AW45" s="210">
        <f>Sectorwise!AS32</f>
        <v>0</v>
      </c>
      <c r="AX45" s="211">
        <f>Sectorwise!AT32</f>
        <v>0</v>
      </c>
      <c r="AY45" s="220"/>
      <c r="AZ45" s="47"/>
      <c r="BA45" s="210">
        <f>Sectorwise!AW32</f>
        <v>25</v>
      </c>
      <c r="BB45" s="211">
        <f>Sectorwise!AX32</f>
        <v>3.23</v>
      </c>
      <c r="BC45" s="207">
        <f t="shared" si="22"/>
        <v>0</v>
      </c>
      <c r="BD45" s="50">
        <f t="shared" si="22"/>
        <v>0</v>
      </c>
      <c r="BE45" s="210">
        <f>Sectorwise!AY32</f>
        <v>25</v>
      </c>
      <c r="BF45" s="211">
        <f>Sectorwise!AZ32</f>
        <v>3.23</v>
      </c>
      <c r="BG45" s="207">
        <f t="shared" si="18"/>
        <v>0</v>
      </c>
      <c r="BH45" s="50">
        <f t="shared" si="23"/>
        <v>0</v>
      </c>
      <c r="BI45" s="207">
        <f t="shared" si="23"/>
        <v>25</v>
      </c>
      <c r="BJ45" s="50">
        <f t="shared" si="23"/>
        <v>3.23</v>
      </c>
    </row>
    <row r="46" spans="1:62" s="11" customFormat="1" ht="24" customHeight="1">
      <c r="A46" s="26"/>
      <c r="B46" s="26" t="s">
        <v>127</v>
      </c>
      <c r="C46" s="238">
        <f t="shared" ref="C46:BJ46" si="24">SUM(C36:C45)</f>
        <v>42212</v>
      </c>
      <c r="D46" s="175">
        <f t="shared" si="24"/>
        <v>568.75</v>
      </c>
      <c r="E46" s="238" t="e">
        <f t="shared" si="24"/>
        <v>#REF!</v>
      </c>
      <c r="F46" s="175" t="e">
        <f t="shared" si="24"/>
        <v>#REF!</v>
      </c>
      <c r="G46" s="238">
        <f t="shared" si="24"/>
        <v>128</v>
      </c>
      <c r="H46" s="175">
        <f t="shared" si="24"/>
        <v>34.950000000000003</v>
      </c>
      <c r="I46" s="238" t="e">
        <f t="shared" si="24"/>
        <v>#REF!</v>
      </c>
      <c r="J46" s="175" t="e">
        <f t="shared" si="24"/>
        <v>#REF!</v>
      </c>
      <c r="K46" s="238">
        <f t="shared" si="24"/>
        <v>42340</v>
      </c>
      <c r="L46" s="175">
        <f t="shared" si="24"/>
        <v>603.70000000000005</v>
      </c>
      <c r="M46" s="238" t="e">
        <f t="shared" si="24"/>
        <v>#REF!</v>
      </c>
      <c r="N46" s="175" t="e">
        <f t="shared" si="24"/>
        <v>#REF!</v>
      </c>
      <c r="O46" s="238">
        <f t="shared" si="24"/>
        <v>9888</v>
      </c>
      <c r="P46" s="175">
        <f t="shared" si="24"/>
        <v>368.22</v>
      </c>
      <c r="Q46" s="238" t="e">
        <f t="shared" si="24"/>
        <v>#REF!</v>
      </c>
      <c r="R46" s="246" t="e">
        <f t="shared" si="24"/>
        <v>#REF!</v>
      </c>
      <c r="S46" s="238">
        <f t="shared" si="24"/>
        <v>313</v>
      </c>
      <c r="T46" s="175">
        <f t="shared" si="24"/>
        <v>8.75</v>
      </c>
      <c r="U46" s="238" t="e">
        <f t="shared" si="24"/>
        <v>#REF!</v>
      </c>
      <c r="V46" s="246" t="e">
        <f t="shared" si="24"/>
        <v>#REF!</v>
      </c>
      <c r="W46" s="238">
        <f t="shared" si="24"/>
        <v>8708</v>
      </c>
      <c r="X46" s="175">
        <f t="shared" si="24"/>
        <v>205.7</v>
      </c>
      <c r="Y46" s="238" t="e">
        <f t="shared" si="24"/>
        <v>#REF!</v>
      </c>
      <c r="Z46" s="246" t="e">
        <f t="shared" si="24"/>
        <v>#REF!</v>
      </c>
      <c r="AA46" s="238">
        <f t="shared" si="24"/>
        <v>3292</v>
      </c>
      <c r="AB46" s="175">
        <f t="shared" si="24"/>
        <v>49.470000000000006</v>
      </c>
      <c r="AC46" s="238" t="e">
        <f t="shared" si="24"/>
        <v>#REF!</v>
      </c>
      <c r="AD46" s="246" t="e">
        <f t="shared" si="24"/>
        <v>#REF!</v>
      </c>
      <c r="AE46" s="238">
        <f t="shared" si="24"/>
        <v>64541</v>
      </c>
      <c r="AF46" s="175">
        <f t="shared" si="24"/>
        <v>1235.8399999999999</v>
      </c>
      <c r="AG46" s="238" t="e">
        <f t="shared" si="24"/>
        <v>#REF!</v>
      </c>
      <c r="AH46" s="175" t="e">
        <f t="shared" si="24"/>
        <v>#REF!</v>
      </c>
      <c r="AI46" s="238">
        <f t="shared" si="24"/>
        <v>9</v>
      </c>
      <c r="AJ46" s="175">
        <f t="shared" si="24"/>
        <v>30.3</v>
      </c>
      <c r="AK46" s="238" t="e">
        <f t="shared" si="24"/>
        <v>#REF!</v>
      </c>
      <c r="AL46" s="175" t="e">
        <f t="shared" si="24"/>
        <v>#REF!</v>
      </c>
      <c r="AM46" s="238">
        <f t="shared" si="24"/>
        <v>8</v>
      </c>
      <c r="AN46" s="175">
        <f t="shared" si="24"/>
        <v>23.970000000000002</v>
      </c>
      <c r="AO46" s="238" t="e">
        <f t="shared" si="24"/>
        <v>#REF!</v>
      </c>
      <c r="AP46" s="246" t="e">
        <f t="shared" si="24"/>
        <v>#REF!</v>
      </c>
      <c r="AQ46" s="238">
        <f t="shared" si="24"/>
        <v>5</v>
      </c>
      <c r="AR46" s="175">
        <f t="shared" si="24"/>
        <v>0.22</v>
      </c>
      <c r="AS46" s="238" t="e">
        <f t="shared" si="24"/>
        <v>#REF!</v>
      </c>
      <c r="AT46" s="246" t="e">
        <f t="shared" si="24"/>
        <v>#REF!</v>
      </c>
      <c r="AU46" s="238">
        <f t="shared" si="24"/>
        <v>3988</v>
      </c>
      <c r="AV46" s="175">
        <f t="shared" si="24"/>
        <v>178.73</v>
      </c>
      <c r="AW46" s="238" t="e">
        <f t="shared" si="24"/>
        <v>#REF!</v>
      </c>
      <c r="AX46" s="246" t="e">
        <f t="shared" si="24"/>
        <v>#REF!</v>
      </c>
      <c r="AY46" s="238">
        <f t="shared" si="24"/>
        <v>13574</v>
      </c>
      <c r="AZ46" s="175">
        <f t="shared" si="24"/>
        <v>639.34</v>
      </c>
      <c r="BA46" s="238" t="e">
        <f t="shared" si="24"/>
        <v>#REF!</v>
      </c>
      <c r="BB46" s="246" t="e">
        <f t="shared" si="24"/>
        <v>#REF!</v>
      </c>
      <c r="BC46" s="238">
        <f t="shared" si="24"/>
        <v>17584</v>
      </c>
      <c r="BD46" s="175">
        <f t="shared" si="24"/>
        <v>872.56000000000006</v>
      </c>
      <c r="BE46" s="238" t="e">
        <f t="shared" si="24"/>
        <v>#REF!</v>
      </c>
      <c r="BF46" s="246" t="e">
        <f t="shared" si="24"/>
        <v>#REF!</v>
      </c>
      <c r="BG46" s="238">
        <f t="shared" si="24"/>
        <v>82125</v>
      </c>
      <c r="BH46" s="175">
        <f t="shared" si="24"/>
        <v>2108.4</v>
      </c>
      <c r="BI46" s="238" t="e">
        <f t="shared" si="24"/>
        <v>#REF!</v>
      </c>
      <c r="BJ46" s="175" t="e">
        <f t="shared" si="24"/>
        <v>#REF!</v>
      </c>
    </row>
    <row r="47" spans="1:62" ht="24" customHeight="1">
      <c r="A47" s="18" t="s">
        <v>52</v>
      </c>
      <c r="B47" s="29" t="s">
        <v>53</v>
      </c>
      <c r="C47" s="239"/>
      <c r="D47" s="240"/>
      <c r="E47" s="221"/>
      <c r="F47" s="222"/>
      <c r="G47" s="239"/>
      <c r="H47" s="240"/>
      <c r="I47" s="221"/>
      <c r="J47" s="222"/>
      <c r="K47" s="239"/>
      <c r="L47" s="240"/>
      <c r="M47" s="221"/>
      <c r="N47" s="222"/>
      <c r="O47" s="239"/>
      <c r="P47" s="241"/>
      <c r="Q47" s="242"/>
      <c r="R47" s="243"/>
      <c r="S47" s="239"/>
      <c r="T47" s="240"/>
      <c r="U47" s="203"/>
      <c r="V47" s="204"/>
      <c r="W47" s="239"/>
      <c r="X47" s="240"/>
      <c r="Y47" s="203"/>
      <c r="Z47" s="204"/>
      <c r="AA47" s="239"/>
      <c r="AB47" s="240"/>
      <c r="AC47" s="203"/>
      <c r="AD47" s="204"/>
      <c r="AE47" s="239"/>
      <c r="AF47" s="240"/>
      <c r="AG47" s="244"/>
      <c r="AH47" s="245"/>
      <c r="AI47" s="239"/>
      <c r="AJ47" s="240"/>
      <c r="AK47" s="227"/>
      <c r="AL47" s="228"/>
      <c r="AM47" s="239"/>
      <c r="AN47" s="240"/>
      <c r="AO47" s="223"/>
      <c r="AP47" s="224"/>
      <c r="AQ47" s="239"/>
      <c r="AR47" s="240"/>
      <c r="AS47" s="223"/>
      <c r="AT47" s="224"/>
      <c r="AU47" s="239"/>
      <c r="AV47" s="240"/>
      <c r="AW47" s="223"/>
      <c r="AX47" s="224"/>
      <c r="AY47" s="239"/>
      <c r="AZ47" s="240"/>
      <c r="BA47" s="223"/>
      <c r="BB47" s="224"/>
      <c r="BC47" s="239"/>
      <c r="BD47" s="240"/>
      <c r="BE47" s="242"/>
      <c r="BF47" s="243"/>
      <c r="BG47" s="217"/>
      <c r="BH47" s="174"/>
      <c r="BI47" s="242"/>
      <c r="BJ47" s="176"/>
    </row>
    <row r="48" spans="1:62" ht="24" customHeight="1">
      <c r="A48" s="38">
        <v>34</v>
      </c>
      <c r="B48" s="34" t="s">
        <v>259</v>
      </c>
      <c r="C48" s="207">
        <v>4376</v>
      </c>
      <c r="D48" s="50">
        <v>32.36</v>
      </c>
      <c r="E48" s="208">
        <f>Sectorwise!C36</f>
        <v>85857</v>
      </c>
      <c r="F48" s="209">
        <f>Sectorwise!D36</f>
        <v>670.33</v>
      </c>
      <c r="G48" s="207"/>
      <c r="H48" s="50"/>
      <c r="I48" s="208">
        <f>Sectorwise!E36</f>
        <v>0</v>
      </c>
      <c r="J48" s="209">
        <f>Sectorwise!F36</f>
        <v>0</v>
      </c>
      <c r="K48" s="207">
        <f>C48+G48</f>
        <v>4376</v>
      </c>
      <c r="L48" s="50">
        <f>D48+H48</f>
        <v>32.36</v>
      </c>
      <c r="M48" s="208" t="e">
        <f>Sectorwise!#REF!</f>
        <v>#REF!</v>
      </c>
      <c r="N48" s="209" t="e">
        <f>Sectorwise!#REF!</f>
        <v>#REF!</v>
      </c>
      <c r="O48" s="207">
        <v>721</v>
      </c>
      <c r="P48" s="50">
        <v>22.26</v>
      </c>
      <c r="Q48" s="210">
        <f>Sectorwise!M36</f>
        <v>33248</v>
      </c>
      <c r="R48" s="211">
        <f>Sectorwise!N36</f>
        <v>867.59</v>
      </c>
      <c r="S48" s="207">
        <v>4</v>
      </c>
      <c r="T48" s="50">
        <v>0.05</v>
      </c>
      <c r="U48" s="212">
        <f>Sectorwise!AA36</f>
        <v>288</v>
      </c>
      <c r="V48" s="213">
        <f>Sectorwise!AB36</f>
        <v>7.56</v>
      </c>
      <c r="W48" s="207">
        <v>7</v>
      </c>
      <c r="X48" s="50">
        <v>0.53</v>
      </c>
      <c r="Y48" s="212">
        <f>Sectorwise!AC36</f>
        <v>2024</v>
      </c>
      <c r="Z48" s="213">
        <f>Sectorwise!AD36</f>
        <v>138.97999999999999</v>
      </c>
      <c r="AA48" s="207">
        <v>505</v>
      </c>
      <c r="AB48" s="50">
        <v>9.52</v>
      </c>
      <c r="AC48" s="212">
        <f>Sectorwise!AI36</f>
        <v>2166</v>
      </c>
      <c r="AD48" s="213">
        <f>Sectorwise!AJ36</f>
        <v>26.32</v>
      </c>
      <c r="AE48" s="207">
        <f>K48+O48+S48+W48+AA48</f>
        <v>5613</v>
      </c>
      <c r="AF48" s="50">
        <f>L48+P48+T48+X48+AB48</f>
        <v>64.72</v>
      </c>
      <c r="AG48" s="214">
        <f>Sectorwise!AK36</f>
        <v>124180</v>
      </c>
      <c r="AH48" s="215">
        <f>Sectorwise!AL36</f>
        <v>1715.04</v>
      </c>
      <c r="AI48" s="207"/>
      <c r="AJ48" s="50"/>
      <c r="AK48" s="214">
        <f>Sectorwise!AO36</f>
        <v>0</v>
      </c>
      <c r="AL48" s="215">
        <f>Sectorwise!AP36</f>
        <v>0</v>
      </c>
      <c r="AM48" s="207"/>
      <c r="AN48" s="50"/>
      <c r="AO48" s="210" t="e">
        <f>Sectorwise!#REF!</f>
        <v>#REF!</v>
      </c>
      <c r="AP48" s="211" t="e">
        <f>Sectorwise!#REF!</f>
        <v>#REF!</v>
      </c>
      <c r="AQ48" s="207"/>
      <c r="AR48" s="50"/>
      <c r="AS48" s="210">
        <f>Sectorwise!AQ36</f>
        <v>0</v>
      </c>
      <c r="AT48" s="211">
        <f>Sectorwise!AR36</f>
        <v>0</v>
      </c>
      <c r="AU48" s="207"/>
      <c r="AV48" s="50"/>
      <c r="AW48" s="210">
        <f>Sectorwise!AS36</f>
        <v>101</v>
      </c>
      <c r="AX48" s="211">
        <f>Sectorwise!AT36</f>
        <v>25.94</v>
      </c>
      <c r="AY48" s="207">
        <v>2038</v>
      </c>
      <c r="AZ48" s="50">
        <v>32.369999999999997</v>
      </c>
      <c r="BA48" s="210">
        <f>Sectorwise!AW36</f>
        <v>7838</v>
      </c>
      <c r="BB48" s="211">
        <f>Sectorwise!AX36</f>
        <v>135.85900000000001</v>
      </c>
      <c r="BC48" s="207">
        <f>AI48+AM48+AQ48+AU48+AY48</f>
        <v>2038</v>
      </c>
      <c r="BD48" s="50">
        <f>AJ48+AN48+AR48+AV48+AZ48</f>
        <v>32.369999999999997</v>
      </c>
      <c r="BE48" s="210">
        <f>Sectorwise!AY36</f>
        <v>23032</v>
      </c>
      <c r="BF48" s="211">
        <f>Sectorwise!AZ36</f>
        <v>442.96749999999997</v>
      </c>
      <c r="BG48" s="207">
        <f t="shared" ref="BG48:BJ49" si="25">AE48+BC48</f>
        <v>7651</v>
      </c>
      <c r="BH48" s="50">
        <f t="shared" si="25"/>
        <v>97.09</v>
      </c>
      <c r="BI48" s="207">
        <f t="shared" si="25"/>
        <v>147212</v>
      </c>
      <c r="BJ48" s="50">
        <f t="shared" si="25"/>
        <v>2158.0074999999997</v>
      </c>
    </row>
    <row r="49" spans="1:62" ht="24" customHeight="1">
      <c r="A49" s="39">
        <v>35</v>
      </c>
      <c r="B49" s="36" t="s">
        <v>260</v>
      </c>
      <c r="C49" s="220">
        <v>1980</v>
      </c>
      <c r="D49" s="47">
        <v>14.84</v>
      </c>
      <c r="E49" s="218">
        <f>Sectorwise!C37</f>
        <v>22316</v>
      </c>
      <c r="F49" s="219">
        <f>Sectorwise!D37</f>
        <v>222.02</v>
      </c>
      <c r="G49" s="220"/>
      <c r="H49" s="47"/>
      <c r="I49" s="218">
        <f>Sectorwise!E37</f>
        <v>0</v>
      </c>
      <c r="J49" s="219">
        <f>Sectorwise!F37</f>
        <v>0</v>
      </c>
      <c r="K49" s="207">
        <f>C49+G49</f>
        <v>1980</v>
      </c>
      <c r="L49" s="50">
        <f>D49+H49</f>
        <v>14.84</v>
      </c>
      <c r="M49" s="218" t="e">
        <f>Sectorwise!#REF!</f>
        <v>#REF!</v>
      </c>
      <c r="N49" s="219" t="e">
        <f>Sectorwise!#REF!</f>
        <v>#REF!</v>
      </c>
      <c r="O49" s="220">
        <v>450</v>
      </c>
      <c r="P49" s="45">
        <v>8.6199999999999992</v>
      </c>
      <c r="Q49" s="247">
        <f>Sectorwise!M37</f>
        <v>12387</v>
      </c>
      <c r="R49" s="248">
        <f>Sectorwise!N37</f>
        <v>176.07</v>
      </c>
      <c r="S49" s="220">
        <v>25</v>
      </c>
      <c r="T49" s="47">
        <v>0.23</v>
      </c>
      <c r="U49" s="249">
        <f>Sectorwise!AA37</f>
        <v>164</v>
      </c>
      <c r="V49" s="250">
        <f>Sectorwise!AB37</f>
        <v>2.92</v>
      </c>
      <c r="W49" s="220">
        <v>22</v>
      </c>
      <c r="X49" s="47">
        <v>0.43</v>
      </c>
      <c r="Y49" s="249">
        <f>Sectorwise!AC37</f>
        <v>169</v>
      </c>
      <c r="Z49" s="250">
        <f>Sectorwise!AD37</f>
        <v>5.2</v>
      </c>
      <c r="AA49" s="220">
        <v>50</v>
      </c>
      <c r="AB49" s="47">
        <v>0.19</v>
      </c>
      <c r="AC49" s="249">
        <f>Sectorwise!AI37</f>
        <v>75</v>
      </c>
      <c r="AD49" s="250">
        <f>Sectorwise!AJ37</f>
        <v>0.17</v>
      </c>
      <c r="AE49" s="207">
        <f>K49+O49+S49+W49+AA49</f>
        <v>2527</v>
      </c>
      <c r="AF49" s="50">
        <f>L49+P49+T49+X49+AB49</f>
        <v>24.310000000000002</v>
      </c>
      <c r="AG49" s="227">
        <f>Sectorwise!AK37</f>
        <v>35179</v>
      </c>
      <c r="AH49" s="228">
        <f>Sectorwise!AL37</f>
        <v>407.76000000000005</v>
      </c>
      <c r="AI49" s="220"/>
      <c r="AJ49" s="47"/>
      <c r="AK49" s="251">
        <f>Sectorwise!AO37</f>
        <v>0</v>
      </c>
      <c r="AL49" s="252">
        <f>Sectorwise!AP37</f>
        <v>0</v>
      </c>
      <c r="AM49" s="220"/>
      <c r="AN49" s="47"/>
      <c r="AO49" s="247" t="e">
        <f>Sectorwise!#REF!</f>
        <v>#REF!</v>
      </c>
      <c r="AP49" s="248" t="e">
        <f>Sectorwise!#REF!</f>
        <v>#REF!</v>
      </c>
      <c r="AQ49" s="220"/>
      <c r="AR49" s="47"/>
      <c r="AS49" s="247">
        <f>Sectorwise!AQ37</f>
        <v>0</v>
      </c>
      <c r="AT49" s="248">
        <f>Sectorwise!AR37</f>
        <v>0</v>
      </c>
      <c r="AU49" s="220"/>
      <c r="AV49" s="47"/>
      <c r="AW49" s="247">
        <f>Sectorwise!AS37</f>
        <v>0</v>
      </c>
      <c r="AX49" s="248">
        <f>Sectorwise!AT37</f>
        <v>0</v>
      </c>
      <c r="AY49" s="220">
        <v>679</v>
      </c>
      <c r="AZ49" s="47">
        <v>20.91</v>
      </c>
      <c r="BA49" s="247">
        <f>Sectorwise!AW37</f>
        <v>2458</v>
      </c>
      <c r="BB49" s="248">
        <f>Sectorwise!AX37</f>
        <v>25.739899999999999</v>
      </c>
      <c r="BC49" s="207">
        <f>AI49+AM49+AQ49+AU49+AY49</f>
        <v>679</v>
      </c>
      <c r="BD49" s="50">
        <f>AJ49+AN49+AR49+AV49+AZ49</f>
        <v>20.91</v>
      </c>
      <c r="BE49" s="247">
        <f>Sectorwise!AY37</f>
        <v>2574</v>
      </c>
      <c r="BF49" s="248">
        <f>Sectorwise!AZ37</f>
        <v>27.529899999999998</v>
      </c>
      <c r="BG49" s="207">
        <f>AE49+BC49</f>
        <v>3206</v>
      </c>
      <c r="BH49" s="50">
        <f t="shared" si="25"/>
        <v>45.22</v>
      </c>
      <c r="BI49" s="207">
        <f t="shared" si="25"/>
        <v>37753</v>
      </c>
      <c r="BJ49" s="50">
        <f t="shared" si="25"/>
        <v>435.28990000000005</v>
      </c>
    </row>
    <row r="50" spans="1:62" s="11" customFormat="1" ht="24" customHeight="1">
      <c r="A50" s="26"/>
      <c r="B50" s="26" t="s">
        <v>128</v>
      </c>
      <c r="C50" s="238">
        <f t="shared" ref="C50:BJ50" si="26">SUM(C48:C49)</f>
        <v>6356</v>
      </c>
      <c r="D50" s="175">
        <f t="shared" si="26"/>
        <v>47.2</v>
      </c>
      <c r="E50" s="238">
        <f t="shared" si="26"/>
        <v>108173</v>
      </c>
      <c r="F50" s="175">
        <f t="shared" si="26"/>
        <v>892.35</v>
      </c>
      <c r="G50" s="238">
        <f t="shared" si="26"/>
        <v>0</v>
      </c>
      <c r="H50" s="175">
        <f t="shared" si="26"/>
        <v>0</v>
      </c>
      <c r="I50" s="238">
        <f t="shared" si="26"/>
        <v>0</v>
      </c>
      <c r="J50" s="175">
        <f t="shared" si="26"/>
        <v>0</v>
      </c>
      <c r="K50" s="238">
        <f t="shared" si="26"/>
        <v>6356</v>
      </c>
      <c r="L50" s="175">
        <f t="shared" si="26"/>
        <v>47.2</v>
      </c>
      <c r="M50" s="238" t="e">
        <f t="shared" si="26"/>
        <v>#REF!</v>
      </c>
      <c r="N50" s="175" t="e">
        <f t="shared" si="26"/>
        <v>#REF!</v>
      </c>
      <c r="O50" s="238">
        <f t="shared" si="26"/>
        <v>1171</v>
      </c>
      <c r="P50" s="175">
        <f t="shared" si="26"/>
        <v>30.880000000000003</v>
      </c>
      <c r="Q50" s="238">
        <f t="shared" si="26"/>
        <v>45635</v>
      </c>
      <c r="R50" s="246">
        <f t="shared" si="26"/>
        <v>1043.6600000000001</v>
      </c>
      <c r="S50" s="238">
        <f t="shared" si="26"/>
        <v>29</v>
      </c>
      <c r="T50" s="175">
        <f t="shared" si="26"/>
        <v>0.28000000000000003</v>
      </c>
      <c r="U50" s="238">
        <f t="shared" si="26"/>
        <v>452</v>
      </c>
      <c r="V50" s="246">
        <f t="shared" si="26"/>
        <v>10.48</v>
      </c>
      <c r="W50" s="238">
        <f t="shared" si="26"/>
        <v>29</v>
      </c>
      <c r="X50" s="175">
        <f t="shared" si="26"/>
        <v>0.96</v>
      </c>
      <c r="Y50" s="238">
        <f t="shared" si="26"/>
        <v>2193</v>
      </c>
      <c r="Z50" s="246">
        <f t="shared" si="26"/>
        <v>144.17999999999998</v>
      </c>
      <c r="AA50" s="238">
        <f t="shared" si="26"/>
        <v>555</v>
      </c>
      <c r="AB50" s="175">
        <f t="shared" si="26"/>
        <v>9.7099999999999991</v>
      </c>
      <c r="AC50" s="238">
        <f t="shared" si="26"/>
        <v>2241</v>
      </c>
      <c r="AD50" s="246">
        <f t="shared" si="26"/>
        <v>26.490000000000002</v>
      </c>
      <c r="AE50" s="238">
        <f t="shared" si="26"/>
        <v>8140</v>
      </c>
      <c r="AF50" s="175">
        <f t="shared" si="26"/>
        <v>89.03</v>
      </c>
      <c r="AG50" s="238">
        <f t="shared" si="26"/>
        <v>159359</v>
      </c>
      <c r="AH50" s="175">
        <f t="shared" si="26"/>
        <v>2122.8000000000002</v>
      </c>
      <c r="AI50" s="238">
        <f t="shared" si="26"/>
        <v>0</v>
      </c>
      <c r="AJ50" s="175">
        <f t="shared" si="26"/>
        <v>0</v>
      </c>
      <c r="AK50" s="238">
        <f t="shared" si="26"/>
        <v>0</v>
      </c>
      <c r="AL50" s="175">
        <f t="shared" si="26"/>
        <v>0</v>
      </c>
      <c r="AM50" s="238">
        <f t="shared" si="26"/>
        <v>0</v>
      </c>
      <c r="AN50" s="175">
        <f t="shared" si="26"/>
        <v>0</v>
      </c>
      <c r="AO50" s="238" t="e">
        <f t="shared" si="26"/>
        <v>#REF!</v>
      </c>
      <c r="AP50" s="246" t="e">
        <f t="shared" si="26"/>
        <v>#REF!</v>
      </c>
      <c r="AQ50" s="238">
        <f t="shared" si="26"/>
        <v>0</v>
      </c>
      <c r="AR50" s="175">
        <f t="shared" si="26"/>
        <v>0</v>
      </c>
      <c r="AS50" s="238">
        <f t="shared" si="26"/>
        <v>0</v>
      </c>
      <c r="AT50" s="246">
        <f t="shared" si="26"/>
        <v>0</v>
      </c>
      <c r="AU50" s="238">
        <f t="shared" si="26"/>
        <v>0</v>
      </c>
      <c r="AV50" s="175">
        <f t="shared" si="26"/>
        <v>0</v>
      </c>
      <c r="AW50" s="238">
        <f t="shared" si="26"/>
        <v>101</v>
      </c>
      <c r="AX50" s="246">
        <f t="shared" si="26"/>
        <v>25.94</v>
      </c>
      <c r="AY50" s="238">
        <f t="shared" si="26"/>
        <v>2717</v>
      </c>
      <c r="AZ50" s="175">
        <f t="shared" si="26"/>
        <v>53.28</v>
      </c>
      <c r="BA50" s="238">
        <f t="shared" si="26"/>
        <v>10296</v>
      </c>
      <c r="BB50" s="246">
        <f t="shared" si="26"/>
        <v>161.59890000000001</v>
      </c>
      <c r="BC50" s="238">
        <f t="shared" si="26"/>
        <v>2717</v>
      </c>
      <c r="BD50" s="175">
        <f t="shared" si="26"/>
        <v>53.28</v>
      </c>
      <c r="BE50" s="238">
        <f t="shared" si="26"/>
        <v>25606</v>
      </c>
      <c r="BF50" s="246">
        <f t="shared" si="26"/>
        <v>470.49739999999997</v>
      </c>
      <c r="BG50" s="238">
        <f t="shared" si="26"/>
        <v>10857</v>
      </c>
      <c r="BH50" s="175">
        <f t="shared" si="26"/>
        <v>142.31</v>
      </c>
      <c r="BI50" s="238">
        <f t="shared" si="26"/>
        <v>184965</v>
      </c>
      <c r="BJ50" s="175">
        <f t="shared" si="26"/>
        <v>2593.2973999999999</v>
      </c>
    </row>
    <row r="51" spans="1:62" s="11" customFormat="1" ht="24" customHeight="1">
      <c r="A51" s="28" t="s">
        <v>57</v>
      </c>
      <c r="B51" s="30" t="s">
        <v>58</v>
      </c>
      <c r="C51" s="253">
        <f>(C34+C46+C50)</f>
        <v>58853</v>
      </c>
      <c r="D51" s="177">
        <f t="shared" ref="D51:BJ51" si="27">(D34+D46+D50)</f>
        <v>668.31830000000002</v>
      </c>
      <c r="E51" s="253" t="e">
        <f t="shared" si="27"/>
        <v>#REF!</v>
      </c>
      <c r="F51" s="253" t="e">
        <f t="shared" si="27"/>
        <v>#REF!</v>
      </c>
      <c r="G51" s="253">
        <f t="shared" si="27"/>
        <v>537</v>
      </c>
      <c r="H51" s="177">
        <f t="shared" si="27"/>
        <v>47.0608</v>
      </c>
      <c r="I51" s="253" t="e">
        <f t="shared" si="27"/>
        <v>#REF!</v>
      </c>
      <c r="J51" s="177" t="e">
        <f t="shared" si="27"/>
        <v>#REF!</v>
      </c>
      <c r="K51" s="253">
        <f t="shared" si="27"/>
        <v>59390</v>
      </c>
      <c r="L51" s="177">
        <f t="shared" si="27"/>
        <v>715.37910000000011</v>
      </c>
      <c r="M51" s="253" t="e">
        <f t="shared" si="27"/>
        <v>#REF!</v>
      </c>
      <c r="N51" s="177" t="e">
        <f t="shared" si="27"/>
        <v>#REF!</v>
      </c>
      <c r="O51" s="253">
        <f t="shared" si="27"/>
        <v>14075</v>
      </c>
      <c r="P51" s="177">
        <f t="shared" si="27"/>
        <v>660.09599999999989</v>
      </c>
      <c r="Q51" s="253" t="e">
        <f t="shared" si="27"/>
        <v>#REF!</v>
      </c>
      <c r="R51" s="254" t="e">
        <f t="shared" si="27"/>
        <v>#REF!</v>
      </c>
      <c r="S51" s="253">
        <f t="shared" si="27"/>
        <v>576</v>
      </c>
      <c r="T51" s="177">
        <f t="shared" si="27"/>
        <v>14.509499999999997</v>
      </c>
      <c r="U51" s="253" t="e">
        <f t="shared" si="27"/>
        <v>#REF!</v>
      </c>
      <c r="V51" s="254" t="e">
        <f t="shared" si="27"/>
        <v>#REF!</v>
      </c>
      <c r="W51" s="253">
        <f t="shared" si="27"/>
        <v>9335</v>
      </c>
      <c r="X51" s="177">
        <f t="shared" si="27"/>
        <v>238.2988</v>
      </c>
      <c r="Y51" s="253" t="e">
        <f t="shared" si="27"/>
        <v>#REF!</v>
      </c>
      <c r="Z51" s="254" t="e">
        <f t="shared" si="27"/>
        <v>#REF!</v>
      </c>
      <c r="AA51" s="253">
        <f t="shared" si="27"/>
        <v>5382</v>
      </c>
      <c r="AB51" s="177">
        <f t="shared" si="27"/>
        <v>92.661800000000014</v>
      </c>
      <c r="AC51" s="253" t="e">
        <f t="shared" si="27"/>
        <v>#REF!</v>
      </c>
      <c r="AD51" s="254" t="e">
        <f t="shared" si="27"/>
        <v>#REF!</v>
      </c>
      <c r="AE51" s="253">
        <f t="shared" si="27"/>
        <v>88758</v>
      </c>
      <c r="AF51" s="177">
        <f t="shared" si="27"/>
        <v>1720.9451999999999</v>
      </c>
      <c r="AG51" s="253" t="e">
        <f t="shared" si="27"/>
        <v>#REF!</v>
      </c>
      <c r="AH51" s="177" t="e">
        <f t="shared" si="27"/>
        <v>#REF!</v>
      </c>
      <c r="AI51" s="253">
        <f t="shared" si="27"/>
        <v>9</v>
      </c>
      <c r="AJ51" s="177">
        <f t="shared" si="27"/>
        <v>30.3</v>
      </c>
      <c r="AK51" s="253" t="e">
        <f t="shared" si="27"/>
        <v>#REF!</v>
      </c>
      <c r="AL51" s="177" t="e">
        <f t="shared" si="27"/>
        <v>#REF!</v>
      </c>
      <c r="AM51" s="253">
        <f t="shared" si="27"/>
        <v>88</v>
      </c>
      <c r="AN51" s="254">
        <f t="shared" si="27"/>
        <v>130.88150000000002</v>
      </c>
      <c r="AO51" s="253" t="e">
        <f t="shared" si="27"/>
        <v>#REF!</v>
      </c>
      <c r="AP51" s="254" t="e">
        <f t="shared" si="27"/>
        <v>#REF!</v>
      </c>
      <c r="AQ51" s="253">
        <f t="shared" si="27"/>
        <v>10</v>
      </c>
      <c r="AR51" s="177">
        <f t="shared" si="27"/>
        <v>0.47</v>
      </c>
      <c r="AS51" s="253" t="e">
        <f t="shared" si="27"/>
        <v>#REF!</v>
      </c>
      <c r="AT51" s="254" t="e">
        <f t="shared" si="27"/>
        <v>#REF!</v>
      </c>
      <c r="AU51" s="253">
        <f t="shared" si="27"/>
        <v>4024</v>
      </c>
      <c r="AV51" s="177">
        <f t="shared" si="27"/>
        <v>180.89999999999998</v>
      </c>
      <c r="AW51" s="253" t="e">
        <f t="shared" si="27"/>
        <v>#REF!</v>
      </c>
      <c r="AX51" s="254" t="e">
        <f t="shared" si="27"/>
        <v>#REF!</v>
      </c>
      <c r="AY51" s="253">
        <f t="shared" si="27"/>
        <v>20206</v>
      </c>
      <c r="AZ51" s="254">
        <f t="shared" si="27"/>
        <v>970.82200000000012</v>
      </c>
      <c r="BA51" s="253" t="e">
        <f t="shared" si="27"/>
        <v>#REF!</v>
      </c>
      <c r="BB51" s="254" t="e">
        <f t="shared" si="27"/>
        <v>#REF!</v>
      </c>
      <c r="BC51" s="253">
        <f t="shared" si="27"/>
        <v>24337</v>
      </c>
      <c r="BD51" s="254">
        <f t="shared" si="27"/>
        <v>1313.3735000000001</v>
      </c>
      <c r="BE51" s="253" t="e">
        <f t="shared" si="27"/>
        <v>#REF!</v>
      </c>
      <c r="BF51" s="254" t="e">
        <f t="shared" si="27"/>
        <v>#REF!</v>
      </c>
      <c r="BG51" s="253">
        <f t="shared" si="27"/>
        <v>113095</v>
      </c>
      <c r="BH51" s="177">
        <f t="shared" si="27"/>
        <v>3034.3186999999998</v>
      </c>
      <c r="BI51" s="253" t="e">
        <f t="shared" si="27"/>
        <v>#REF!</v>
      </c>
      <c r="BJ51" s="177" t="e">
        <f t="shared" si="27"/>
        <v>#REF!</v>
      </c>
    </row>
    <row r="52" spans="1:62" ht="24" customHeight="1">
      <c r="A52" s="28" t="s">
        <v>59</v>
      </c>
      <c r="B52" s="29" t="s">
        <v>60</v>
      </c>
      <c r="C52" s="239"/>
      <c r="D52" s="240"/>
      <c r="E52" s="221"/>
      <c r="F52" s="222"/>
      <c r="G52" s="239"/>
      <c r="H52" s="240"/>
      <c r="I52" s="221"/>
      <c r="J52" s="222"/>
      <c r="K52" s="239"/>
      <c r="L52" s="240"/>
      <c r="M52" s="221"/>
      <c r="N52" s="222"/>
      <c r="O52" s="239"/>
      <c r="P52" s="241"/>
      <c r="Q52" s="242"/>
      <c r="R52" s="243"/>
      <c r="S52" s="239"/>
      <c r="T52" s="240"/>
      <c r="U52" s="203"/>
      <c r="V52" s="204"/>
      <c r="W52" s="239"/>
      <c r="X52" s="240"/>
      <c r="Y52" s="203"/>
      <c r="Z52" s="204"/>
      <c r="AA52" s="239"/>
      <c r="AB52" s="240"/>
      <c r="AC52" s="203"/>
      <c r="AD52" s="204"/>
      <c r="AE52" s="239"/>
      <c r="AF52" s="240"/>
      <c r="AG52" s="244"/>
      <c r="AH52" s="245"/>
      <c r="AI52" s="239"/>
      <c r="AJ52" s="240"/>
      <c r="AK52" s="227"/>
      <c r="AL52" s="228"/>
      <c r="AM52" s="239"/>
      <c r="AN52" s="240"/>
      <c r="AO52" s="223"/>
      <c r="AP52" s="224"/>
      <c r="AQ52" s="239"/>
      <c r="AR52" s="240"/>
      <c r="AS52" s="223"/>
      <c r="AT52" s="224"/>
      <c r="AU52" s="239"/>
      <c r="AV52" s="240"/>
      <c r="AW52" s="223"/>
      <c r="AX52" s="224"/>
      <c r="AY52" s="239"/>
      <c r="AZ52" s="240"/>
      <c r="BA52" s="223"/>
      <c r="BB52" s="224"/>
      <c r="BC52" s="239"/>
      <c r="BD52" s="240"/>
      <c r="BE52" s="242"/>
      <c r="BF52" s="243"/>
      <c r="BG52" s="217"/>
      <c r="BH52" s="174"/>
      <c r="BI52" s="242"/>
      <c r="BJ52" s="176"/>
    </row>
    <row r="53" spans="1:62" ht="24" customHeight="1">
      <c r="A53" s="27">
        <v>36</v>
      </c>
      <c r="B53" s="34" t="s">
        <v>263</v>
      </c>
      <c r="C53" s="207">
        <v>155</v>
      </c>
      <c r="D53" s="50">
        <v>0.32</v>
      </c>
      <c r="E53" s="208">
        <f>Sectorwise!C41</f>
        <v>9665</v>
      </c>
      <c r="F53" s="209">
        <f>Sectorwise!D41</f>
        <v>56.09</v>
      </c>
      <c r="G53" s="207">
        <v>750</v>
      </c>
      <c r="H53" s="50">
        <v>4.63</v>
      </c>
      <c r="I53" s="208">
        <f>Sectorwise!E41</f>
        <v>0</v>
      </c>
      <c r="J53" s="209">
        <f>Sectorwise!F41</f>
        <v>0</v>
      </c>
      <c r="K53" s="207">
        <f t="shared" ref="K53:K62" si="28">C53+G53</f>
        <v>905</v>
      </c>
      <c r="L53" s="50">
        <f t="shared" ref="L53:L62" si="29">D53+H53</f>
        <v>4.95</v>
      </c>
      <c r="M53" s="208" t="e">
        <f>Sectorwise!#REF!</f>
        <v>#REF!</v>
      </c>
      <c r="N53" s="209" t="e">
        <f>Sectorwise!#REF!</f>
        <v>#REF!</v>
      </c>
      <c r="O53" s="207">
        <v>77</v>
      </c>
      <c r="P53" s="50">
        <v>0.03</v>
      </c>
      <c r="Q53" s="210">
        <f>Sectorwise!M41</f>
        <v>0</v>
      </c>
      <c r="R53" s="211">
        <f>Sectorwise!N41</f>
        <v>0</v>
      </c>
      <c r="S53" s="207">
        <v>2</v>
      </c>
      <c r="T53" s="50">
        <v>0</v>
      </c>
      <c r="U53" s="212">
        <f>Sectorwise!AA41</f>
        <v>0</v>
      </c>
      <c r="V53" s="213">
        <f>Sectorwise!AB41</f>
        <v>0</v>
      </c>
      <c r="W53" s="207">
        <v>69</v>
      </c>
      <c r="X53" s="50">
        <v>1.37</v>
      </c>
      <c r="Y53" s="212">
        <f>Sectorwise!AC41</f>
        <v>1752</v>
      </c>
      <c r="Z53" s="213">
        <f>Sectorwise!AD41</f>
        <v>41.47</v>
      </c>
      <c r="AA53" s="207">
        <v>1309</v>
      </c>
      <c r="AB53" s="50">
        <v>10.050000000000001</v>
      </c>
      <c r="AC53" s="212">
        <f>Sectorwise!AI41</f>
        <v>24198</v>
      </c>
      <c r="AD53" s="213">
        <f>Sectorwise!AJ41</f>
        <v>140.58000000000001</v>
      </c>
      <c r="AE53" s="207">
        <f t="shared" ref="AE53:AE62" si="30">K53+O53+S53+W53+AA53</f>
        <v>2362</v>
      </c>
      <c r="AF53" s="50">
        <f t="shared" ref="AF53:AF62" si="31">L53+P53+T53+X53+AB53</f>
        <v>16.400000000000002</v>
      </c>
      <c r="AG53" s="214">
        <f>Sectorwise!AK41</f>
        <v>36320</v>
      </c>
      <c r="AH53" s="215">
        <f>Sectorwise!AL41</f>
        <v>243.97000000000003</v>
      </c>
      <c r="AI53" s="207"/>
      <c r="AJ53" s="50"/>
      <c r="AK53" s="214">
        <f>Sectorwise!AO41</f>
        <v>0</v>
      </c>
      <c r="AL53" s="215">
        <f>Sectorwise!AP41</f>
        <v>0</v>
      </c>
      <c r="AM53" s="207"/>
      <c r="AN53" s="50"/>
      <c r="AO53" s="210" t="e">
        <f>Sectorwise!#REF!</f>
        <v>#REF!</v>
      </c>
      <c r="AP53" s="211" t="e">
        <f>Sectorwise!#REF!</f>
        <v>#REF!</v>
      </c>
      <c r="AQ53" s="207"/>
      <c r="AR53" s="50"/>
      <c r="AS53" s="210">
        <f>Sectorwise!AQ41</f>
        <v>19</v>
      </c>
      <c r="AT53" s="211">
        <f>Sectorwise!AR41</f>
        <v>0.6</v>
      </c>
      <c r="AU53" s="207">
        <v>6</v>
      </c>
      <c r="AV53" s="50">
        <v>0.75</v>
      </c>
      <c r="AW53" s="210">
        <f>Sectorwise!AS41</f>
        <v>0</v>
      </c>
      <c r="AX53" s="211">
        <f>Sectorwise!AT41</f>
        <v>0</v>
      </c>
      <c r="AY53" s="207">
        <v>12</v>
      </c>
      <c r="AZ53" s="50">
        <v>0.02</v>
      </c>
      <c r="BA53" s="210">
        <f>Sectorwise!AW41</f>
        <v>39970</v>
      </c>
      <c r="BB53" s="211">
        <f>Sectorwise!AX41</f>
        <v>58.61</v>
      </c>
      <c r="BC53" s="207">
        <f t="shared" ref="BC53:BD62" si="32">AI53+AM53+AQ53+AU53+AY53</f>
        <v>18</v>
      </c>
      <c r="BD53" s="50">
        <f t="shared" si="32"/>
        <v>0.77</v>
      </c>
      <c r="BE53" s="210">
        <f>Sectorwise!AY41</f>
        <v>41986</v>
      </c>
      <c r="BF53" s="211">
        <f>Sectorwise!AZ41</f>
        <v>79.41</v>
      </c>
      <c r="BG53" s="207">
        <f t="shared" ref="BG53:BH62" si="33">AE53+BC53</f>
        <v>2380</v>
      </c>
      <c r="BH53" s="50">
        <f t="shared" si="33"/>
        <v>17.170000000000002</v>
      </c>
      <c r="BI53" s="207">
        <f t="shared" ref="BI53:BJ62" si="34">AG53+BE53</f>
        <v>78306</v>
      </c>
      <c r="BJ53" s="50">
        <f t="shared" si="34"/>
        <v>323.38</v>
      </c>
    </row>
    <row r="54" spans="1:62" ht="24" customHeight="1">
      <c r="A54" s="22">
        <v>37</v>
      </c>
      <c r="B54" s="33" t="s">
        <v>264</v>
      </c>
      <c r="C54" s="207">
        <v>32</v>
      </c>
      <c r="D54" s="50">
        <v>0.61</v>
      </c>
      <c r="E54" s="208">
        <f>Sectorwise!C42</f>
        <v>684</v>
      </c>
      <c r="F54" s="209">
        <f>Sectorwise!D42</f>
        <v>17.754100000000001</v>
      </c>
      <c r="G54" s="207">
        <v>58</v>
      </c>
      <c r="H54" s="50">
        <v>3.08</v>
      </c>
      <c r="I54" s="208">
        <f>Sectorwise!E42</f>
        <v>0</v>
      </c>
      <c r="J54" s="209">
        <f>Sectorwise!F42</f>
        <v>0</v>
      </c>
      <c r="K54" s="207">
        <f t="shared" si="28"/>
        <v>90</v>
      </c>
      <c r="L54" s="50">
        <f t="shared" si="29"/>
        <v>3.69</v>
      </c>
      <c r="M54" s="208" t="e">
        <f>Sectorwise!#REF!</f>
        <v>#REF!</v>
      </c>
      <c r="N54" s="209" t="e">
        <f>Sectorwise!#REF!</f>
        <v>#REF!</v>
      </c>
      <c r="O54" s="207">
        <v>216</v>
      </c>
      <c r="P54" s="50">
        <v>4.03</v>
      </c>
      <c r="Q54" s="210">
        <f>Sectorwise!M42</f>
        <v>2527</v>
      </c>
      <c r="R54" s="211">
        <f>Sectorwise!N42</f>
        <v>34.604599999999998</v>
      </c>
      <c r="S54" s="207"/>
      <c r="T54" s="50"/>
      <c r="U54" s="212">
        <f>Sectorwise!AA42</f>
        <v>28</v>
      </c>
      <c r="V54" s="213">
        <f>Sectorwise!AB42</f>
        <v>1.1086</v>
      </c>
      <c r="W54" s="207"/>
      <c r="X54" s="50"/>
      <c r="Y54" s="212">
        <f>Sectorwise!AC42</f>
        <v>125</v>
      </c>
      <c r="Z54" s="213">
        <f>Sectorwise!AD42</f>
        <v>7.8159000000000001</v>
      </c>
      <c r="AA54" s="207">
        <v>17</v>
      </c>
      <c r="AB54" s="50">
        <v>0.17</v>
      </c>
      <c r="AC54" s="212">
        <f>Sectorwise!AI42</f>
        <v>0</v>
      </c>
      <c r="AD54" s="213">
        <f>Sectorwise!AJ42</f>
        <v>0</v>
      </c>
      <c r="AE54" s="207">
        <f t="shared" si="30"/>
        <v>323</v>
      </c>
      <c r="AF54" s="50">
        <f t="shared" si="31"/>
        <v>7.8900000000000006</v>
      </c>
      <c r="AG54" s="214">
        <f>Sectorwise!AK42</f>
        <v>6813</v>
      </c>
      <c r="AH54" s="215">
        <f>Sectorwise!AL42</f>
        <v>141.0163</v>
      </c>
      <c r="AI54" s="207"/>
      <c r="AJ54" s="50"/>
      <c r="AK54" s="214">
        <f>Sectorwise!AO42</f>
        <v>0</v>
      </c>
      <c r="AL54" s="215">
        <f>Sectorwise!AP42</f>
        <v>0</v>
      </c>
      <c r="AM54" s="207"/>
      <c r="AN54" s="50"/>
      <c r="AO54" s="210" t="e">
        <f>Sectorwise!#REF!</f>
        <v>#REF!</v>
      </c>
      <c r="AP54" s="211" t="e">
        <f>Sectorwise!#REF!</f>
        <v>#REF!</v>
      </c>
      <c r="AQ54" s="207"/>
      <c r="AR54" s="50"/>
      <c r="AS54" s="210">
        <f>Sectorwise!AQ42</f>
        <v>0</v>
      </c>
      <c r="AT54" s="211">
        <f>Sectorwise!AR42</f>
        <v>0</v>
      </c>
      <c r="AU54" s="207"/>
      <c r="AV54" s="50"/>
      <c r="AW54" s="210">
        <f>Sectorwise!AS42</f>
        <v>0</v>
      </c>
      <c r="AX54" s="211">
        <f>Sectorwise!AT42</f>
        <v>0</v>
      </c>
      <c r="AY54" s="207">
        <v>50</v>
      </c>
      <c r="AZ54" s="50">
        <v>0.71</v>
      </c>
      <c r="BA54" s="210">
        <f>Sectorwise!AW42</f>
        <v>1467</v>
      </c>
      <c r="BB54" s="211">
        <f>Sectorwise!AX42</f>
        <v>28.2867</v>
      </c>
      <c r="BC54" s="207">
        <f t="shared" si="32"/>
        <v>50</v>
      </c>
      <c r="BD54" s="50">
        <f t="shared" si="32"/>
        <v>0.71</v>
      </c>
      <c r="BE54" s="210">
        <f>Sectorwise!AY42</f>
        <v>1467</v>
      </c>
      <c r="BF54" s="211">
        <f>Sectorwise!AZ42</f>
        <v>28.2867</v>
      </c>
      <c r="BG54" s="207">
        <f t="shared" ref="BG54:BG62" si="35">AE54+BC54</f>
        <v>373</v>
      </c>
      <c r="BH54" s="50">
        <f t="shared" si="33"/>
        <v>8.6000000000000014</v>
      </c>
      <c r="BI54" s="207">
        <f t="shared" si="34"/>
        <v>8280</v>
      </c>
      <c r="BJ54" s="50">
        <f t="shared" si="34"/>
        <v>169.303</v>
      </c>
    </row>
    <row r="55" spans="1:62" ht="24" customHeight="1">
      <c r="A55" s="22">
        <v>38</v>
      </c>
      <c r="B55" s="33" t="s">
        <v>265</v>
      </c>
      <c r="C55" s="207">
        <v>918</v>
      </c>
      <c r="D55" s="50">
        <v>5.83</v>
      </c>
      <c r="E55" s="208">
        <f>Sectorwise!C43</f>
        <v>6610</v>
      </c>
      <c r="F55" s="209">
        <f>Sectorwise!D43</f>
        <v>38.78</v>
      </c>
      <c r="G55" s="207"/>
      <c r="H55" s="50"/>
      <c r="I55" s="208">
        <f>Sectorwise!E43</f>
        <v>0</v>
      </c>
      <c r="J55" s="209">
        <f>Sectorwise!F43</f>
        <v>0</v>
      </c>
      <c r="K55" s="207">
        <f t="shared" si="28"/>
        <v>918</v>
      </c>
      <c r="L55" s="50">
        <f t="shared" si="29"/>
        <v>5.83</v>
      </c>
      <c r="M55" s="208" t="e">
        <f>Sectorwise!#REF!</f>
        <v>#REF!</v>
      </c>
      <c r="N55" s="209" t="e">
        <f>Sectorwise!#REF!</f>
        <v>#REF!</v>
      </c>
      <c r="O55" s="207">
        <v>66</v>
      </c>
      <c r="P55" s="50">
        <v>1.26</v>
      </c>
      <c r="Q55" s="210">
        <f>Sectorwise!M43</f>
        <v>2432</v>
      </c>
      <c r="R55" s="211">
        <f>Sectorwise!N43</f>
        <v>71.959999999999994</v>
      </c>
      <c r="S55" s="207"/>
      <c r="T55" s="50"/>
      <c r="U55" s="212">
        <f>Sectorwise!AA43</f>
        <v>0</v>
      </c>
      <c r="V55" s="213">
        <f>Sectorwise!AB43</f>
        <v>0</v>
      </c>
      <c r="W55" s="207"/>
      <c r="X55" s="50"/>
      <c r="Y55" s="212">
        <f>Sectorwise!AC43</f>
        <v>57</v>
      </c>
      <c r="Z55" s="213">
        <f>Sectorwise!AD43</f>
        <v>2.58</v>
      </c>
      <c r="AA55" s="207">
        <v>234</v>
      </c>
      <c r="AB55" s="50">
        <v>6.69</v>
      </c>
      <c r="AC55" s="212">
        <f>Sectorwise!AI43</f>
        <v>794</v>
      </c>
      <c r="AD55" s="213">
        <f>Sectorwise!AJ43</f>
        <v>4.87</v>
      </c>
      <c r="AE55" s="207">
        <f t="shared" si="30"/>
        <v>1218</v>
      </c>
      <c r="AF55" s="50">
        <f t="shared" si="31"/>
        <v>13.780000000000001</v>
      </c>
      <c r="AG55" s="214">
        <f>Sectorwise!AK43</f>
        <v>10636</v>
      </c>
      <c r="AH55" s="215">
        <f>Sectorwise!AL43</f>
        <v>124.44</v>
      </c>
      <c r="AI55" s="207"/>
      <c r="AJ55" s="50"/>
      <c r="AK55" s="214">
        <f>Sectorwise!AO43</f>
        <v>0</v>
      </c>
      <c r="AL55" s="215">
        <f>Sectorwise!AP43</f>
        <v>0</v>
      </c>
      <c r="AM55" s="207"/>
      <c r="AN55" s="50"/>
      <c r="AO55" s="210" t="e">
        <f>Sectorwise!#REF!</f>
        <v>#REF!</v>
      </c>
      <c r="AP55" s="211" t="e">
        <f>Sectorwise!#REF!</f>
        <v>#REF!</v>
      </c>
      <c r="AQ55" s="207"/>
      <c r="AR55" s="50"/>
      <c r="AS55" s="210">
        <f>Sectorwise!AQ43</f>
        <v>0</v>
      </c>
      <c r="AT55" s="211">
        <f>Sectorwise!AR43</f>
        <v>0</v>
      </c>
      <c r="AU55" s="207"/>
      <c r="AV55" s="50"/>
      <c r="AW55" s="210">
        <f>Sectorwise!AS43</f>
        <v>0</v>
      </c>
      <c r="AX55" s="211">
        <f>Sectorwise!AT43</f>
        <v>0</v>
      </c>
      <c r="AY55" s="207"/>
      <c r="AZ55" s="50"/>
      <c r="BA55" s="210">
        <f>Sectorwise!AW43</f>
        <v>382</v>
      </c>
      <c r="BB55" s="211">
        <f>Sectorwise!AX43</f>
        <v>2.74</v>
      </c>
      <c r="BC55" s="207">
        <f t="shared" si="32"/>
        <v>0</v>
      </c>
      <c r="BD55" s="50">
        <f t="shared" si="32"/>
        <v>0</v>
      </c>
      <c r="BE55" s="210">
        <f>Sectorwise!AY43</f>
        <v>1314</v>
      </c>
      <c r="BF55" s="211">
        <f>Sectorwise!AZ43</f>
        <v>20.810000000000002</v>
      </c>
      <c r="BG55" s="207">
        <f t="shared" si="35"/>
        <v>1218</v>
      </c>
      <c r="BH55" s="50">
        <f t="shared" si="33"/>
        <v>13.780000000000001</v>
      </c>
      <c r="BI55" s="207">
        <f t="shared" si="34"/>
        <v>11950</v>
      </c>
      <c r="BJ55" s="50">
        <f t="shared" si="34"/>
        <v>145.25</v>
      </c>
    </row>
    <row r="56" spans="1:62" ht="24" customHeight="1">
      <c r="A56" s="22">
        <v>39</v>
      </c>
      <c r="B56" s="33" t="s">
        <v>266</v>
      </c>
      <c r="C56" s="207"/>
      <c r="D56" s="50"/>
      <c r="E56" s="208">
        <f>Sectorwise!C44</f>
        <v>0</v>
      </c>
      <c r="F56" s="209">
        <f>Sectorwise!D44</f>
        <v>0</v>
      </c>
      <c r="G56" s="207"/>
      <c r="H56" s="50"/>
      <c r="I56" s="208">
        <f>Sectorwise!E44</f>
        <v>0</v>
      </c>
      <c r="J56" s="209">
        <f>Sectorwise!F44</f>
        <v>0</v>
      </c>
      <c r="K56" s="207">
        <f t="shared" si="28"/>
        <v>0</v>
      </c>
      <c r="L56" s="50">
        <f t="shared" si="29"/>
        <v>0</v>
      </c>
      <c r="M56" s="208" t="e">
        <f>Sectorwise!#REF!</f>
        <v>#REF!</v>
      </c>
      <c r="N56" s="209" t="e">
        <f>Sectorwise!#REF!</f>
        <v>#REF!</v>
      </c>
      <c r="O56" s="207">
        <v>48</v>
      </c>
      <c r="P56" s="50">
        <v>3.43</v>
      </c>
      <c r="Q56" s="210">
        <f>Sectorwise!M44</f>
        <v>1376</v>
      </c>
      <c r="R56" s="211">
        <f>Sectorwise!N44</f>
        <v>32.89</v>
      </c>
      <c r="S56" s="207"/>
      <c r="T56" s="50"/>
      <c r="U56" s="212">
        <f>Sectorwise!AA44</f>
        <v>11</v>
      </c>
      <c r="V56" s="213">
        <f>Sectorwise!AB44</f>
        <v>0.67</v>
      </c>
      <c r="W56" s="207">
        <v>26</v>
      </c>
      <c r="X56" s="50">
        <v>2.2400000000000002</v>
      </c>
      <c r="Y56" s="212">
        <f>Sectorwise!AC44</f>
        <v>369</v>
      </c>
      <c r="Z56" s="213">
        <f>Sectorwise!AD44</f>
        <v>22.65</v>
      </c>
      <c r="AA56" s="207"/>
      <c r="AB56" s="50"/>
      <c r="AC56" s="212">
        <f>Sectorwise!AI44</f>
        <v>0</v>
      </c>
      <c r="AD56" s="213">
        <f>Sectorwise!AJ44</f>
        <v>0</v>
      </c>
      <c r="AE56" s="207">
        <f t="shared" si="30"/>
        <v>74</v>
      </c>
      <c r="AF56" s="50">
        <f t="shared" si="31"/>
        <v>5.67</v>
      </c>
      <c r="AG56" s="214">
        <f>Sectorwise!AK44</f>
        <v>1981</v>
      </c>
      <c r="AH56" s="215">
        <f>Sectorwise!AL44</f>
        <v>93.55</v>
      </c>
      <c r="AI56" s="207"/>
      <c r="AJ56" s="50"/>
      <c r="AK56" s="214">
        <f>Sectorwise!AO44</f>
        <v>0</v>
      </c>
      <c r="AL56" s="215">
        <f>Sectorwise!AP44</f>
        <v>0</v>
      </c>
      <c r="AM56" s="207"/>
      <c r="AN56" s="50"/>
      <c r="AO56" s="210" t="e">
        <f>Sectorwise!#REF!</f>
        <v>#REF!</v>
      </c>
      <c r="AP56" s="211" t="e">
        <f>Sectorwise!#REF!</f>
        <v>#REF!</v>
      </c>
      <c r="AQ56" s="207"/>
      <c r="AR56" s="50"/>
      <c r="AS56" s="210">
        <f>Sectorwise!AQ44</f>
        <v>2</v>
      </c>
      <c r="AT56" s="211">
        <f>Sectorwise!AR44</f>
        <v>0.41</v>
      </c>
      <c r="AU56" s="207"/>
      <c r="AV56" s="50"/>
      <c r="AW56" s="210">
        <f>Sectorwise!AS44</f>
        <v>390</v>
      </c>
      <c r="AX56" s="211">
        <f>Sectorwise!AT44</f>
        <v>16.89</v>
      </c>
      <c r="AY56" s="207">
        <v>47</v>
      </c>
      <c r="AZ56" s="50">
        <v>1.25</v>
      </c>
      <c r="BA56" s="210">
        <f>Sectorwise!AW44</f>
        <v>2167</v>
      </c>
      <c r="BB56" s="211">
        <f>Sectorwise!AX44</f>
        <v>88.64</v>
      </c>
      <c r="BC56" s="207">
        <f t="shared" si="32"/>
        <v>47</v>
      </c>
      <c r="BD56" s="50">
        <f t="shared" si="32"/>
        <v>1.25</v>
      </c>
      <c r="BE56" s="210">
        <f>Sectorwise!AY44</f>
        <v>2816</v>
      </c>
      <c r="BF56" s="211">
        <f>Sectorwise!AZ44</f>
        <v>110.34</v>
      </c>
      <c r="BG56" s="207">
        <f t="shared" si="35"/>
        <v>121</v>
      </c>
      <c r="BH56" s="50">
        <f t="shared" si="33"/>
        <v>6.92</v>
      </c>
      <c r="BI56" s="207">
        <f t="shared" si="34"/>
        <v>4797</v>
      </c>
      <c r="BJ56" s="50">
        <f t="shared" si="34"/>
        <v>203.89</v>
      </c>
    </row>
    <row r="57" spans="1:62" ht="24" customHeight="1">
      <c r="A57" s="22">
        <v>40</v>
      </c>
      <c r="B57" s="33" t="s">
        <v>267</v>
      </c>
      <c r="C57" s="207">
        <v>47</v>
      </c>
      <c r="D57" s="50">
        <v>0.56000000000000005</v>
      </c>
      <c r="E57" s="208">
        <f>Sectorwise!C45</f>
        <v>1458</v>
      </c>
      <c r="F57" s="209">
        <f>Sectorwise!D45</f>
        <v>18.809999999999999</v>
      </c>
      <c r="G57" s="207">
        <v>160</v>
      </c>
      <c r="H57" s="50">
        <v>1.59</v>
      </c>
      <c r="I57" s="208">
        <f>Sectorwise!E45</f>
        <v>0</v>
      </c>
      <c r="J57" s="209">
        <f>Sectorwise!F45</f>
        <v>0</v>
      </c>
      <c r="K57" s="207">
        <f t="shared" si="28"/>
        <v>207</v>
      </c>
      <c r="L57" s="50">
        <f t="shared" si="29"/>
        <v>2.1500000000000004</v>
      </c>
      <c r="M57" s="208" t="e">
        <f>Sectorwise!#REF!</f>
        <v>#REF!</v>
      </c>
      <c r="N57" s="209" t="e">
        <f>Sectorwise!#REF!</f>
        <v>#REF!</v>
      </c>
      <c r="O57" s="207">
        <v>171</v>
      </c>
      <c r="P57" s="50">
        <v>4.5199999999999996</v>
      </c>
      <c r="Q57" s="210">
        <f>Sectorwise!M45</f>
        <v>2393</v>
      </c>
      <c r="R57" s="211">
        <f>Sectorwise!N45</f>
        <v>61.05</v>
      </c>
      <c r="S57" s="207"/>
      <c r="T57" s="50"/>
      <c r="U57" s="212">
        <f>Sectorwise!AA45</f>
        <v>68</v>
      </c>
      <c r="V57" s="213">
        <f>Sectorwise!AB45</f>
        <v>2.85</v>
      </c>
      <c r="W57" s="207"/>
      <c r="X57" s="50"/>
      <c r="Y57" s="212">
        <f>Sectorwise!AC45</f>
        <v>253</v>
      </c>
      <c r="Z57" s="213">
        <f>Sectorwise!AD45</f>
        <v>288.94</v>
      </c>
      <c r="AA57" s="207">
        <v>122</v>
      </c>
      <c r="AB57" s="50">
        <v>2.71</v>
      </c>
      <c r="AC57" s="212">
        <f>Sectorwise!AI45</f>
        <v>297</v>
      </c>
      <c r="AD57" s="213">
        <f>Sectorwise!AJ45</f>
        <v>12.96</v>
      </c>
      <c r="AE57" s="207">
        <f t="shared" si="30"/>
        <v>500</v>
      </c>
      <c r="AF57" s="50">
        <f t="shared" si="31"/>
        <v>9.379999999999999</v>
      </c>
      <c r="AG57" s="214">
        <f>Sectorwise!AK45</f>
        <v>7184</v>
      </c>
      <c r="AH57" s="215">
        <f>Sectorwise!AL45</f>
        <v>436.37999999999994</v>
      </c>
      <c r="AI57" s="207"/>
      <c r="AJ57" s="50"/>
      <c r="AK57" s="214">
        <f>Sectorwise!AO45</f>
        <v>0</v>
      </c>
      <c r="AL57" s="215">
        <f>Sectorwise!AP45</f>
        <v>0</v>
      </c>
      <c r="AM57" s="207"/>
      <c r="AN57" s="50"/>
      <c r="AO57" s="210" t="e">
        <f>Sectorwise!#REF!</f>
        <v>#REF!</v>
      </c>
      <c r="AP57" s="211" t="e">
        <f>Sectorwise!#REF!</f>
        <v>#REF!</v>
      </c>
      <c r="AQ57" s="207"/>
      <c r="AR57" s="50"/>
      <c r="AS57" s="210">
        <f>Sectorwise!AQ45</f>
        <v>0</v>
      </c>
      <c r="AT57" s="211">
        <f>Sectorwise!AR45</f>
        <v>0</v>
      </c>
      <c r="AU57" s="207"/>
      <c r="AV57" s="50"/>
      <c r="AW57" s="210">
        <f>Sectorwise!AS45</f>
        <v>0</v>
      </c>
      <c r="AX57" s="211">
        <f>Sectorwise!AT45</f>
        <v>0</v>
      </c>
      <c r="AY57" s="207">
        <v>141</v>
      </c>
      <c r="AZ57" s="50">
        <v>4.24</v>
      </c>
      <c r="BA57" s="210">
        <f>Sectorwise!AW45</f>
        <v>2135</v>
      </c>
      <c r="BB57" s="211">
        <f>Sectorwise!AX45</f>
        <v>14.82</v>
      </c>
      <c r="BC57" s="207">
        <f t="shared" si="32"/>
        <v>141</v>
      </c>
      <c r="BD57" s="50">
        <f t="shared" si="32"/>
        <v>4.24</v>
      </c>
      <c r="BE57" s="210">
        <f>Sectorwise!AY45</f>
        <v>4745</v>
      </c>
      <c r="BF57" s="211">
        <f>Sectorwise!AZ45</f>
        <v>49.24</v>
      </c>
      <c r="BG57" s="207">
        <f t="shared" si="35"/>
        <v>641</v>
      </c>
      <c r="BH57" s="50">
        <f t="shared" si="33"/>
        <v>13.62</v>
      </c>
      <c r="BI57" s="207">
        <f t="shared" si="34"/>
        <v>11929</v>
      </c>
      <c r="BJ57" s="50">
        <f t="shared" si="34"/>
        <v>485.61999999999995</v>
      </c>
    </row>
    <row r="58" spans="1:62" ht="24" customHeight="1">
      <c r="A58" s="22">
        <v>41</v>
      </c>
      <c r="B58" s="36" t="s">
        <v>268</v>
      </c>
      <c r="C58" s="207"/>
      <c r="D58" s="50"/>
      <c r="E58" s="208">
        <f>Sectorwise!C46</f>
        <v>0</v>
      </c>
      <c r="F58" s="209">
        <f>Sectorwise!D46</f>
        <v>0</v>
      </c>
      <c r="G58" s="207"/>
      <c r="H58" s="50"/>
      <c r="I58" s="208">
        <f>Sectorwise!E46</f>
        <v>0</v>
      </c>
      <c r="J58" s="209">
        <f>Sectorwise!F46</f>
        <v>0</v>
      </c>
      <c r="K58" s="207">
        <f t="shared" si="28"/>
        <v>0</v>
      </c>
      <c r="L58" s="50">
        <f t="shared" si="29"/>
        <v>0</v>
      </c>
      <c r="M58" s="208" t="e">
        <f>Sectorwise!#REF!</f>
        <v>#REF!</v>
      </c>
      <c r="N58" s="209" t="e">
        <f>Sectorwise!#REF!</f>
        <v>#REF!</v>
      </c>
      <c r="O58" s="207"/>
      <c r="P58" s="50"/>
      <c r="Q58" s="210">
        <f>Sectorwise!M46</f>
        <v>18</v>
      </c>
      <c r="R58" s="211">
        <f>Sectorwise!N46</f>
        <v>0.05</v>
      </c>
      <c r="S58" s="207"/>
      <c r="T58" s="50"/>
      <c r="U58" s="212">
        <f>Sectorwise!AA46</f>
        <v>0</v>
      </c>
      <c r="V58" s="213">
        <f>Sectorwise!AB46</f>
        <v>0</v>
      </c>
      <c r="W58" s="207"/>
      <c r="X58" s="50"/>
      <c r="Y58" s="212">
        <f>Sectorwise!AC46</f>
        <v>143</v>
      </c>
      <c r="Z58" s="213">
        <f>Sectorwise!AD46</f>
        <v>11.13</v>
      </c>
      <c r="AA58" s="207"/>
      <c r="AB58" s="50"/>
      <c r="AC58" s="212">
        <f>Sectorwise!AI46</f>
        <v>87</v>
      </c>
      <c r="AD58" s="213">
        <f>Sectorwise!AJ46</f>
        <v>6.13</v>
      </c>
      <c r="AE58" s="207">
        <f t="shared" si="30"/>
        <v>0</v>
      </c>
      <c r="AF58" s="50">
        <f t="shared" si="31"/>
        <v>0</v>
      </c>
      <c r="AG58" s="214">
        <f>Sectorwise!AK46</f>
        <v>413</v>
      </c>
      <c r="AH58" s="215">
        <f>Sectorwise!AL46</f>
        <v>25.63</v>
      </c>
      <c r="AI58" s="207"/>
      <c r="AJ58" s="50"/>
      <c r="AK58" s="214">
        <f>Sectorwise!AO46</f>
        <v>0</v>
      </c>
      <c r="AL58" s="215">
        <f>Sectorwise!AP46</f>
        <v>0</v>
      </c>
      <c r="AM58" s="207"/>
      <c r="AN58" s="50"/>
      <c r="AO58" s="210" t="e">
        <f>Sectorwise!#REF!</f>
        <v>#REF!</v>
      </c>
      <c r="AP58" s="211" t="e">
        <f>Sectorwise!#REF!</f>
        <v>#REF!</v>
      </c>
      <c r="AQ58" s="207"/>
      <c r="AR58" s="50"/>
      <c r="AS58" s="210">
        <f>Sectorwise!AQ46</f>
        <v>0</v>
      </c>
      <c r="AT58" s="211">
        <f>Sectorwise!AR46</f>
        <v>0</v>
      </c>
      <c r="AU58" s="207"/>
      <c r="AV58" s="50"/>
      <c r="AW58" s="210">
        <f>Sectorwise!AS46</f>
        <v>11</v>
      </c>
      <c r="AX58" s="211">
        <f>Sectorwise!AT46</f>
        <v>2.6</v>
      </c>
      <c r="AY58" s="207"/>
      <c r="AZ58" s="50"/>
      <c r="BA58" s="210">
        <f>Sectorwise!AW46</f>
        <v>325</v>
      </c>
      <c r="BB58" s="211">
        <f>Sectorwise!AX46</f>
        <v>12.66</v>
      </c>
      <c r="BC58" s="207">
        <f t="shared" si="32"/>
        <v>0</v>
      </c>
      <c r="BD58" s="50">
        <f t="shared" si="32"/>
        <v>0</v>
      </c>
      <c r="BE58" s="210">
        <f>Sectorwise!AY46</f>
        <v>371</v>
      </c>
      <c r="BF58" s="211">
        <f>Sectorwise!AZ46</f>
        <v>15.89</v>
      </c>
      <c r="BG58" s="207">
        <f t="shared" si="35"/>
        <v>0</v>
      </c>
      <c r="BH58" s="50">
        <f t="shared" si="33"/>
        <v>0</v>
      </c>
      <c r="BI58" s="207">
        <f t="shared" si="34"/>
        <v>784</v>
      </c>
      <c r="BJ58" s="50">
        <f t="shared" si="34"/>
        <v>41.519999999999996</v>
      </c>
    </row>
    <row r="59" spans="1:62" ht="24" customHeight="1">
      <c r="A59" s="22">
        <v>42</v>
      </c>
      <c r="B59" s="36" t="s">
        <v>269</v>
      </c>
      <c r="C59" s="207">
        <v>6</v>
      </c>
      <c r="D59" s="50">
        <v>0.24</v>
      </c>
      <c r="E59" s="208">
        <f>Sectorwise!C47</f>
        <v>1582</v>
      </c>
      <c r="F59" s="209">
        <f>Sectorwise!D47</f>
        <v>42.25</v>
      </c>
      <c r="G59" s="207">
        <v>14</v>
      </c>
      <c r="H59" s="50">
        <v>0.85</v>
      </c>
      <c r="I59" s="208">
        <f>Sectorwise!E47</f>
        <v>3</v>
      </c>
      <c r="J59" s="209">
        <f>Sectorwise!F47</f>
        <v>0.09</v>
      </c>
      <c r="K59" s="207">
        <f t="shared" si="28"/>
        <v>20</v>
      </c>
      <c r="L59" s="50">
        <f t="shared" si="29"/>
        <v>1.0899999999999999</v>
      </c>
      <c r="M59" s="208" t="e">
        <f>Sectorwise!#REF!</f>
        <v>#REF!</v>
      </c>
      <c r="N59" s="209" t="e">
        <f>Sectorwise!#REF!</f>
        <v>#REF!</v>
      </c>
      <c r="O59" s="207"/>
      <c r="P59" s="50"/>
      <c r="Q59" s="210">
        <f>Sectorwise!M47</f>
        <v>0</v>
      </c>
      <c r="R59" s="211">
        <f>Sectorwise!N47</f>
        <v>0</v>
      </c>
      <c r="S59" s="207"/>
      <c r="T59" s="50"/>
      <c r="U59" s="212">
        <f>Sectorwise!AA47</f>
        <v>0</v>
      </c>
      <c r="V59" s="213">
        <f>Sectorwise!AB47</f>
        <v>0</v>
      </c>
      <c r="W59" s="207"/>
      <c r="X59" s="50"/>
      <c r="Y59" s="212">
        <f>Sectorwise!AC47</f>
        <v>158</v>
      </c>
      <c r="Z59" s="213">
        <f>Sectorwise!AD47</f>
        <v>3.59</v>
      </c>
      <c r="AA59" s="207"/>
      <c r="AB59" s="50"/>
      <c r="AC59" s="212">
        <f>Sectorwise!AI47</f>
        <v>42</v>
      </c>
      <c r="AD59" s="213">
        <f>Sectorwise!AJ47</f>
        <v>1.1000000000000001</v>
      </c>
      <c r="AE59" s="207">
        <f t="shared" si="30"/>
        <v>20</v>
      </c>
      <c r="AF59" s="50">
        <f t="shared" si="31"/>
        <v>1.0899999999999999</v>
      </c>
      <c r="AG59" s="214">
        <f>Sectorwise!AK47</f>
        <v>1788</v>
      </c>
      <c r="AH59" s="215">
        <f>Sectorwise!AL47</f>
        <v>47.190000000000005</v>
      </c>
      <c r="AI59" s="207"/>
      <c r="AJ59" s="50"/>
      <c r="AK59" s="214">
        <f>Sectorwise!AO47</f>
        <v>283</v>
      </c>
      <c r="AL59" s="215">
        <f>Sectorwise!AP47</f>
        <v>0.97</v>
      </c>
      <c r="AM59" s="207"/>
      <c r="AN59" s="50"/>
      <c r="AO59" s="210" t="e">
        <f>Sectorwise!#REF!</f>
        <v>#REF!</v>
      </c>
      <c r="AP59" s="211" t="e">
        <f>Sectorwise!#REF!</f>
        <v>#REF!</v>
      </c>
      <c r="AQ59" s="207"/>
      <c r="AR59" s="50"/>
      <c r="AS59" s="210">
        <f>Sectorwise!AQ47</f>
        <v>0</v>
      </c>
      <c r="AT59" s="211">
        <f>Sectorwise!AR47</f>
        <v>0</v>
      </c>
      <c r="AU59" s="207"/>
      <c r="AV59" s="50"/>
      <c r="AW59" s="210">
        <f>Sectorwise!AS47</f>
        <v>0</v>
      </c>
      <c r="AX59" s="211">
        <f>Sectorwise!AT47</f>
        <v>0</v>
      </c>
      <c r="AY59" s="207"/>
      <c r="AZ59" s="50"/>
      <c r="BA59" s="210">
        <f>Sectorwise!AW47</f>
        <v>320</v>
      </c>
      <c r="BB59" s="211">
        <f>Sectorwise!AX47</f>
        <v>7.96</v>
      </c>
      <c r="BC59" s="207">
        <f t="shared" si="32"/>
        <v>0</v>
      </c>
      <c r="BD59" s="50">
        <f t="shared" si="32"/>
        <v>0</v>
      </c>
      <c r="BE59" s="210">
        <f>Sectorwise!AY47</f>
        <v>603</v>
      </c>
      <c r="BF59" s="211">
        <f>Sectorwise!AZ47</f>
        <v>8.93</v>
      </c>
      <c r="BG59" s="207">
        <f t="shared" si="35"/>
        <v>20</v>
      </c>
      <c r="BH59" s="50">
        <f t="shared" si="33"/>
        <v>1.0899999999999999</v>
      </c>
      <c r="BI59" s="207">
        <f t="shared" si="34"/>
        <v>2391</v>
      </c>
      <c r="BJ59" s="50">
        <f t="shared" si="34"/>
        <v>56.120000000000005</v>
      </c>
    </row>
    <row r="60" spans="1:62" ht="24" customHeight="1">
      <c r="A60" s="22">
        <v>43</v>
      </c>
      <c r="B60" s="33" t="s">
        <v>270</v>
      </c>
      <c r="C60" s="207"/>
      <c r="D60" s="50"/>
      <c r="E60" s="208">
        <f>Sectorwise!C48</f>
        <v>0</v>
      </c>
      <c r="F60" s="209">
        <f>Sectorwise!D48</f>
        <v>0</v>
      </c>
      <c r="G60" s="207"/>
      <c r="H60" s="50"/>
      <c r="I60" s="208">
        <f>Sectorwise!E48</f>
        <v>0</v>
      </c>
      <c r="J60" s="209">
        <f>Sectorwise!F48</f>
        <v>0</v>
      </c>
      <c r="K60" s="207">
        <f t="shared" si="28"/>
        <v>0</v>
      </c>
      <c r="L60" s="50">
        <f t="shared" si="29"/>
        <v>0</v>
      </c>
      <c r="M60" s="208" t="e">
        <f>Sectorwise!#REF!</f>
        <v>#REF!</v>
      </c>
      <c r="N60" s="209" t="e">
        <f>Sectorwise!#REF!</f>
        <v>#REF!</v>
      </c>
      <c r="O60" s="207"/>
      <c r="P60" s="50"/>
      <c r="Q60" s="210">
        <f>Sectorwise!M48</f>
        <v>0</v>
      </c>
      <c r="R60" s="211">
        <f>Sectorwise!N48</f>
        <v>0</v>
      </c>
      <c r="S60" s="207"/>
      <c r="T60" s="50"/>
      <c r="U60" s="212">
        <f>Sectorwise!AA48</f>
        <v>0</v>
      </c>
      <c r="V60" s="213">
        <f>Sectorwise!AB48</f>
        <v>0</v>
      </c>
      <c r="W60" s="207"/>
      <c r="X60" s="50"/>
      <c r="Y60" s="212">
        <f>Sectorwise!AC48</f>
        <v>0</v>
      </c>
      <c r="Z60" s="213">
        <f>Sectorwise!AD48</f>
        <v>0</v>
      </c>
      <c r="AA60" s="207"/>
      <c r="AB60" s="50"/>
      <c r="AC60" s="212">
        <f>Sectorwise!AI48</f>
        <v>12</v>
      </c>
      <c r="AD60" s="213">
        <f>Sectorwise!AJ48</f>
        <v>0.82</v>
      </c>
      <c r="AE60" s="207">
        <f t="shared" si="30"/>
        <v>0</v>
      </c>
      <c r="AF60" s="50">
        <f t="shared" si="31"/>
        <v>0</v>
      </c>
      <c r="AG60" s="214">
        <f>Sectorwise!AK48</f>
        <v>12</v>
      </c>
      <c r="AH60" s="215">
        <f>Sectorwise!AL48</f>
        <v>0.82</v>
      </c>
      <c r="AI60" s="207"/>
      <c r="AJ60" s="50"/>
      <c r="AK60" s="214">
        <f>Sectorwise!AO48</f>
        <v>0</v>
      </c>
      <c r="AL60" s="215">
        <f>Sectorwise!AP48</f>
        <v>0</v>
      </c>
      <c r="AM60" s="207"/>
      <c r="AN60" s="50"/>
      <c r="AO60" s="210" t="e">
        <f>Sectorwise!#REF!</f>
        <v>#REF!</v>
      </c>
      <c r="AP60" s="211" t="e">
        <f>Sectorwise!#REF!</f>
        <v>#REF!</v>
      </c>
      <c r="AQ60" s="207"/>
      <c r="AR60" s="50"/>
      <c r="AS60" s="210">
        <f>Sectorwise!AQ48</f>
        <v>0</v>
      </c>
      <c r="AT60" s="211">
        <f>Sectorwise!AR48</f>
        <v>0</v>
      </c>
      <c r="AU60" s="207"/>
      <c r="AV60" s="50"/>
      <c r="AW60" s="210">
        <f>Sectorwise!AS48</f>
        <v>0</v>
      </c>
      <c r="AX60" s="211">
        <f>Sectorwise!AT48</f>
        <v>0</v>
      </c>
      <c r="AY60" s="207">
        <v>22</v>
      </c>
      <c r="AZ60" s="50">
        <v>0.14000000000000001</v>
      </c>
      <c r="BA60" s="210">
        <f>Sectorwise!AW48</f>
        <v>297</v>
      </c>
      <c r="BB60" s="211">
        <f>Sectorwise!AX48</f>
        <v>13.73</v>
      </c>
      <c r="BC60" s="207">
        <f t="shared" si="32"/>
        <v>22</v>
      </c>
      <c r="BD60" s="50">
        <f t="shared" si="32"/>
        <v>0.14000000000000001</v>
      </c>
      <c r="BE60" s="210">
        <f>Sectorwise!AY48</f>
        <v>297</v>
      </c>
      <c r="BF60" s="211">
        <f>Sectorwise!AZ48</f>
        <v>13.73</v>
      </c>
      <c r="BG60" s="207">
        <f t="shared" si="35"/>
        <v>22</v>
      </c>
      <c r="BH60" s="50">
        <f t="shared" si="33"/>
        <v>0.14000000000000001</v>
      </c>
      <c r="BI60" s="207">
        <f t="shared" si="34"/>
        <v>309</v>
      </c>
      <c r="BJ60" s="50">
        <f t="shared" si="34"/>
        <v>14.55</v>
      </c>
    </row>
    <row r="61" spans="1:62" ht="24" customHeight="1">
      <c r="A61" s="22">
        <v>44</v>
      </c>
      <c r="B61" s="33" t="s">
        <v>271</v>
      </c>
      <c r="C61" s="207">
        <v>7</v>
      </c>
      <c r="D61" s="50">
        <v>0.12</v>
      </c>
      <c r="E61" s="208">
        <f>Sectorwise!C49</f>
        <v>0</v>
      </c>
      <c r="F61" s="209">
        <f>Sectorwise!D49</f>
        <v>0</v>
      </c>
      <c r="G61" s="207"/>
      <c r="H61" s="50"/>
      <c r="I61" s="208">
        <f>Sectorwise!E49</f>
        <v>22</v>
      </c>
      <c r="J61" s="209">
        <f>Sectorwise!F49</f>
        <v>0.82</v>
      </c>
      <c r="K61" s="207">
        <f t="shared" si="28"/>
        <v>7</v>
      </c>
      <c r="L61" s="50">
        <f t="shared" si="29"/>
        <v>0.12</v>
      </c>
      <c r="M61" s="208" t="e">
        <f>Sectorwise!#REF!</f>
        <v>#REF!</v>
      </c>
      <c r="N61" s="209" t="e">
        <f>Sectorwise!#REF!</f>
        <v>#REF!</v>
      </c>
      <c r="O61" s="207">
        <v>79</v>
      </c>
      <c r="P61" s="50">
        <v>1.77</v>
      </c>
      <c r="Q61" s="210">
        <f>Sectorwise!M49</f>
        <v>711</v>
      </c>
      <c r="R61" s="211">
        <f>Sectorwise!N49</f>
        <v>18.97</v>
      </c>
      <c r="S61" s="207"/>
      <c r="T61" s="50"/>
      <c r="U61" s="212">
        <f>Sectorwise!AA49</f>
        <v>0</v>
      </c>
      <c r="V61" s="213">
        <f>Sectorwise!AB49</f>
        <v>0</v>
      </c>
      <c r="W61" s="207">
        <v>1</v>
      </c>
      <c r="X61" s="50">
        <v>0.01</v>
      </c>
      <c r="Y61" s="212">
        <f>Sectorwise!AC49</f>
        <v>117</v>
      </c>
      <c r="Z61" s="213">
        <f>Sectorwise!AD49</f>
        <v>3.48</v>
      </c>
      <c r="AA61" s="207">
        <v>65</v>
      </c>
      <c r="AB61" s="50">
        <v>0.2</v>
      </c>
      <c r="AC61" s="212">
        <f>Sectorwise!AI49</f>
        <v>0</v>
      </c>
      <c r="AD61" s="213">
        <f>Sectorwise!AJ49</f>
        <v>0</v>
      </c>
      <c r="AE61" s="207">
        <f t="shared" si="30"/>
        <v>152</v>
      </c>
      <c r="AF61" s="50">
        <f t="shared" si="31"/>
        <v>2.1</v>
      </c>
      <c r="AG61" s="214">
        <f>Sectorwise!AK49</f>
        <v>850</v>
      </c>
      <c r="AH61" s="215">
        <f>Sectorwise!AL49</f>
        <v>23.27</v>
      </c>
      <c r="AI61" s="207"/>
      <c r="AJ61" s="50"/>
      <c r="AK61" s="214">
        <f>Sectorwise!AO49</f>
        <v>0</v>
      </c>
      <c r="AL61" s="215">
        <f>Sectorwise!AP49</f>
        <v>0</v>
      </c>
      <c r="AM61" s="207"/>
      <c r="AN61" s="50"/>
      <c r="AO61" s="210" t="e">
        <f>Sectorwise!#REF!</f>
        <v>#REF!</v>
      </c>
      <c r="AP61" s="211" t="e">
        <f>Sectorwise!#REF!</f>
        <v>#REF!</v>
      </c>
      <c r="AQ61" s="207"/>
      <c r="AR61" s="50"/>
      <c r="AS61" s="210">
        <f>Sectorwise!AQ49</f>
        <v>0</v>
      </c>
      <c r="AT61" s="211">
        <f>Sectorwise!AR49</f>
        <v>0</v>
      </c>
      <c r="AU61" s="207"/>
      <c r="AV61" s="50"/>
      <c r="AW61" s="210">
        <f>Sectorwise!AS49</f>
        <v>0</v>
      </c>
      <c r="AX61" s="211">
        <f>Sectorwise!AT49</f>
        <v>0</v>
      </c>
      <c r="AY61" s="207">
        <v>71</v>
      </c>
      <c r="AZ61" s="50">
        <v>0.23</v>
      </c>
      <c r="BA61" s="210">
        <f>Sectorwise!AW49</f>
        <v>795</v>
      </c>
      <c r="BB61" s="211">
        <f>Sectorwise!AX49</f>
        <v>7.24</v>
      </c>
      <c r="BC61" s="207">
        <f t="shared" si="32"/>
        <v>71</v>
      </c>
      <c r="BD61" s="50">
        <f t="shared" si="32"/>
        <v>0.23</v>
      </c>
      <c r="BE61" s="210">
        <f>Sectorwise!AY49</f>
        <v>795</v>
      </c>
      <c r="BF61" s="211">
        <f>Sectorwise!AZ49</f>
        <v>7.24</v>
      </c>
      <c r="BG61" s="207">
        <f t="shared" si="35"/>
        <v>223</v>
      </c>
      <c r="BH61" s="50">
        <f t="shared" si="33"/>
        <v>2.33</v>
      </c>
      <c r="BI61" s="207">
        <f t="shared" si="34"/>
        <v>1645</v>
      </c>
      <c r="BJ61" s="50">
        <f t="shared" si="34"/>
        <v>30.509999999999998</v>
      </c>
    </row>
    <row r="62" spans="1:62" ht="24" customHeight="1">
      <c r="A62" s="22">
        <v>45</v>
      </c>
      <c r="B62" s="36" t="s">
        <v>272</v>
      </c>
      <c r="C62" s="220"/>
      <c r="D62" s="47"/>
      <c r="E62" s="218">
        <f>Sectorwise!C50</f>
        <v>0</v>
      </c>
      <c r="F62" s="219">
        <f>Sectorwise!D50</f>
        <v>0</v>
      </c>
      <c r="G62" s="220"/>
      <c r="H62" s="47"/>
      <c r="I62" s="218">
        <f>Sectorwise!E50</f>
        <v>0</v>
      </c>
      <c r="J62" s="219">
        <f>Sectorwise!F50</f>
        <v>0</v>
      </c>
      <c r="K62" s="207">
        <f t="shared" si="28"/>
        <v>0</v>
      </c>
      <c r="L62" s="50">
        <f t="shared" si="29"/>
        <v>0</v>
      </c>
      <c r="M62" s="218" t="e">
        <f>Sectorwise!#REF!</f>
        <v>#REF!</v>
      </c>
      <c r="N62" s="219" t="e">
        <f>Sectorwise!#REF!</f>
        <v>#REF!</v>
      </c>
      <c r="O62" s="220">
        <v>32</v>
      </c>
      <c r="P62" s="45">
        <v>2.16</v>
      </c>
      <c r="Q62" s="247">
        <f>Sectorwise!M50</f>
        <v>425</v>
      </c>
      <c r="R62" s="248">
        <f>Sectorwise!N50</f>
        <v>29.82</v>
      </c>
      <c r="S62" s="220"/>
      <c r="T62" s="47"/>
      <c r="U62" s="249">
        <f>Sectorwise!AA50</f>
        <v>0</v>
      </c>
      <c r="V62" s="250">
        <f>Sectorwise!AB50</f>
        <v>0</v>
      </c>
      <c r="W62" s="220">
        <v>4</v>
      </c>
      <c r="X62" s="47">
        <v>0.19</v>
      </c>
      <c r="Y62" s="249">
        <f>Sectorwise!AC50</f>
        <v>50</v>
      </c>
      <c r="Z62" s="250">
        <f>Sectorwise!AD50</f>
        <v>1.73</v>
      </c>
      <c r="AA62" s="220"/>
      <c r="AB62" s="47"/>
      <c r="AC62" s="249">
        <f>Sectorwise!AI50</f>
        <v>0</v>
      </c>
      <c r="AD62" s="250">
        <f>Sectorwise!AJ50</f>
        <v>0</v>
      </c>
      <c r="AE62" s="207">
        <f t="shared" si="30"/>
        <v>36</v>
      </c>
      <c r="AF62" s="50">
        <f t="shared" si="31"/>
        <v>2.35</v>
      </c>
      <c r="AG62" s="227">
        <f>Sectorwise!AK50</f>
        <v>475</v>
      </c>
      <c r="AH62" s="228">
        <f>Sectorwise!AL50</f>
        <v>31.55</v>
      </c>
      <c r="AI62" s="220"/>
      <c r="AJ62" s="47"/>
      <c r="AK62" s="251">
        <f>Sectorwise!AO50</f>
        <v>0</v>
      </c>
      <c r="AL62" s="252">
        <f>Sectorwise!AP50</f>
        <v>0</v>
      </c>
      <c r="AM62" s="220"/>
      <c r="AN62" s="47"/>
      <c r="AO62" s="247" t="e">
        <f>Sectorwise!#REF!</f>
        <v>#REF!</v>
      </c>
      <c r="AP62" s="248" t="e">
        <f>Sectorwise!#REF!</f>
        <v>#REF!</v>
      </c>
      <c r="AQ62" s="220"/>
      <c r="AR62" s="47"/>
      <c r="AS62" s="247">
        <f>Sectorwise!AQ50</f>
        <v>0</v>
      </c>
      <c r="AT62" s="248">
        <f>Sectorwise!AR50</f>
        <v>0</v>
      </c>
      <c r="AU62" s="220"/>
      <c r="AV62" s="47"/>
      <c r="AW62" s="247">
        <f>Sectorwise!AS50</f>
        <v>0</v>
      </c>
      <c r="AX62" s="248">
        <f>Sectorwise!AT50</f>
        <v>0</v>
      </c>
      <c r="AY62" s="220">
        <v>33</v>
      </c>
      <c r="AZ62" s="47">
        <v>0.38</v>
      </c>
      <c r="BA62" s="247">
        <f>Sectorwise!AW50</f>
        <v>80</v>
      </c>
      <c r="BB62" s="248">
        <f>Sectorwise!AX50</f>
        <v>0.92</v>
      </c>
      <c r="BC62" s="207">
        <f t="shared" si="32"/>
        <v>33</v>
      </c>
      <c r="BD62" s="50">
        <f t="shared" si="32"/>
        <v>0.38</v>
      </c>
      <c r="BE62" s="247">
        <f>Sectorwise!AY50</f>
        <v>313</v>
      </c>
      <c r="BF62" s="211">
        <f>Sectorwise!AZ50</f>
        <v>2.34</v>
      </c>
      <c r="BG62" s="207">
        <f t="shared" si="35"/>
        <v>69</v>
      </c>
      <c r="BH62" s="50">
        <f t="shared" si="33"/>
        <v>2.73</v>
      </c>
      <c r="BI62" s="207">
        <f t="shared" si="34"/>
        <v>788</v>
      </c>
      <c r="BJ62" s="50">
        <f t="shared" si="34"/>
        <v>33.89</v>
      </c>
    </row>
    <row r="63" spans="1:62" s="11" customFormat="1" ht="24" customHeight="1">
      <c r="A63" s="26" t="s">
        <v>21</v>
      </c>
      <c r="B63" s="26" t="s">
        <v>71</v>
      </c>
      <c r="C63" s="238">
        <f>SUM(C53:C62)</f>
        <v>1165</v>
      </c>
      <c r="D63" s="175">
        <f t="shared" ref="D63:BJ63" si="36">SUM(D53:D62)</f>
        <v>7.6800000000000006</v>
      </c>
      <c r="E63" s="238">
        <f t="shared" si="36"/>
        <v>19999</v>
      </c>
      <c r="F63" s="175">
        <f t="shared" si="36"/>
        <v>173.6841</v>
      </c>
      <c r="G63" s="238">
        <f t="shared" si="36"/>
        <v>982</v>
      </c>
      <c r="H63" s="175">
        <f t="shared" si="36"/>
        <v>10.15</v>
      </c>
      <c r="I63" s="238">
        <f t="shared" si="36"/>
        <v>25</v>
      </c>
      <c r="J63" s="175">
        <f t="shared" si="36"/>
        <v>0.90999999999999992</v>
      </c>
      <c r="K63" s="238">
        <f t="shared" si="36"/>
        <v>2147</v>
      </c>
      <c r="L63" s="175">
        <f t="shared" si="36"/>
        <v>17.830000000000002</v>
      </c>
      <c r="M63" s="238" t="e">
        <f t="shared" si="36"/>
        <v>#REF!</v>
      </c>
      <c r="N63" s="175" t="e">
        <f t="shared" si="36"/>
        <v>#REF!</v>
      </c>
      <c r="O63" s="238">
        <f t="shared" si="36"/>
        <v>689</v>
      </c>
      <c r="P63" s="175">
        <f t="shared" si="36"/>
        <v>17.2</v>
      </c>
      <c r="Q63" s="238">
        <f t="shared" si="36"/>
        <v>9882</v>
      </c>
      <c r="R63" s="246">
        <f t="shared" si="36"/>
        <v>249.34459999999999</v>
      </c>
      <c r="S63" s="238">
        <f t="shared" si="36"/>
        <v>2</v>
      </c>
      <c r="T63" s="175">
        <f t="shared" si="36"/>
        <v>0</v>
      </c>
      <c r="U63" s="238">
        <f t="shared" si="36"/>
        <v>107</v>
      </c>
      <c r="V63" s="246">
        <f t="shared" si="36"/>
        <v>4.6286000000000005</v>
      </c>
      <c r="W63" s="238">
        <f t="shared" si="36"/>
        <v>100</v>
      </c>
      <c r="X63" s="175">
        <f t="shared" si="36"/>
        <v>3.81</v>
      </c>
      <c r="Y63" s="238">
        <f t="shared" si="36"/>
        <v>3024</v>
      </c>
      <c r="Z63" s="246">
        <f t="shared" si="36"/>
        <v>383.38589999999999</v>
      </c>
      <c r="AA63" s="238">
        <f t="shared" si="36"/>
        <v>1747</v>
      </c>
      <c r="AB63" s="175">
        <f t="shared" si="36"/>
        <v>19.82</v>
      </c>
      <c r="AC63" s="238">
        <f t="shared" si="36"/>
        <v>25430</v>
      </c>
      <c r="AD63" s="246">
        <f t="shared" si="36"/>
        <v>166.46</v>
      </c>
      <c r="AE63" s="238">
        <f t="shared" si="36"/>
        <v>4685</v>
      </c>
      <c r="AF63" s="175">
        <f t="shared" si="36"/>
        <v>58.660000000000011</v>
      </c>
      <c r="AG63" s="238">
        <f t="shared" si="36"/>
        <v>66472</v>
      </c>
      <c r="AH63" s="175">
        <f t="shared" si="36"/>
        <v>1167.8163</v>
      </c>
      <c r="AI63" s="238">
        <f t="shared" si="36"/>
        <v>0</v>
      </c>
      <c r="AJ63" s="175">
        <f t="shared" si="36"/>
        <v>0</v>
      </c>
      <c r="AK63" s="238">
        <f t="shared" si="36"/>
        <v>283</v>
      </c>
      <c r="AL63" s="175">
        <f t="shared" si="36"/>
        <v>0.97</v>
      </c>
      <c r="AM63" s="238">
        <f t="shared" si="36"/>
        <v>0</v>
      </c>
      <c r="AN63" s="175">
        <f t="shared" si="36"/>
        <v>0</v>
      </c>
      <c r="AO63" s="238" t="e">
        <f t="shared" si="36"/>
        <v>#REF!</v>
      </c>
      <c r="AP63" s="246" t="e">
        <f t="shared" si="36"/>
        <v>#REF!</v>
      </c>
      <c r="AQ63" s="238">
        <f t="shared" si="36"/>
        <v>0</v>
      </c>
      <c r="AR63" s="175">
        <f t="shared" si="36"/>
        <v>0</v>
      </c>
      <c r="AS63" s="238">
        <f t="shared" si="36"/>
        <v>21</v>
      </c>
      <c r="AT63" s="246">
        <f t="shared" si="36"/>
        <v>1.01</v>
      </c>
      <c r="AU63" s="238">
        <f t="shared" si="36"/>
        <v>6</v>
      </c>
      <c r="AV63" s="175">
        <f t="shared" si="36"/>
        <v>0.75</v>
      </c>
      <c r="AW63" s="238">
        <f t="shared" si="36"/>
        <v>401</v>
      </c>
      <c r="AX63" s="246">
        <f t="shared" si="36"/>
        <v>19.490000000000002</v>
      </c>
      <c r="AY63" s="238">
        <f t="shared" si="36"/>
        <v>376</v>
      </c>
      <c r="AZ63" s="175">
        <f t="shared" si="36"/>
        <v>6.9700000000000006</v>
      </c>
      <c r="BA63" s="238">
        <f t="shared" si="36"/>
        <v>47938</v>
      </c>
      <c r="BB63" s="175">
        <f t="shared" si="36"/>
        <v>235.60669999999999</v>
      </c>
      <c r="BC63" s="238">
        <f t="shared" si="36"/>
        <v>382</v>
      </c>
      <c r="BD63" s="175">
        <f t="shared" si="36"/>
        <v>7.7200000000000006</v>
      </c>
      <c r="BE63" s="238">
        <f t="shared" si="36"/>
        <v>54707</v>
      </c>
      <c r="BF63" s="175">
        <f t="shared" si="36"/>
        <v>336.2167</v>
      </c>
      <c r="BG63" s="238">
        <f t="shared" si="36"/>
        <v>5067</v>
      </c>
      <c r="BH63" s="175">
        <f t="shared" si="36"/>
        <v>66.38000000000001</v>
      </c>
      <c r="BI63" s="238">
        <f t="shared" si="36"/>
        <v>121179</v>
      </c>
      <c r="BJ63" s="175">
        <f t="shared" si="36"/>
        <v>1504.0330000000001</v>
      </c>
    </row>
    <row r="64" spans="1:62" ht="24" customHeight="1">
      <c r="A64" s="38" t="s">
        <v>129</v>
      </c>
      <c r="B64" s="40" t="s">
        <v>73</v>
      </c>
      <c r="C64" s="255"/>
      <c r="D64" s="198"/>
      <c r="E64" s="199"/>
      <c r="F64" s="180"/>
      <c r="G64" s="255"/>
      <c r="H64" s="198"/>
      <c r="I64" s="199"/>
      <c r="J64" s="180"/>
      <c r="K64" s="255"/>
      <c r="L64" s="198"/>
      <c r="M64" s="199"/>
      <c r="N64" s="180"/>
      <c r="O64" s="255"/>
      <c r="P64" s="198"/>
      <c r="Q64" s="201"/>
      <c r="R64" s="202"/>
      <c r="S64" s="255"/>
      <c r="T64" s="198"/>
      <c r="U64" s="203"/>
      <c r="V64" s="204"/>
      <c r="W64" s="255"/>
      <c r="X64" s="198"/>
      <c r="Y64" s="203"/>
      <c r="Z64" s="204"/>
      <c r="AA64" s="255"/>
      <c r="AB64" s="198"/>
      <c r="AC64" s="203"/>
      <c r="AD64" s="204"/>
      <c r="AE64" s="255"/>
      <c r="AF64" s="198"/>
      <c r="AG64" s="205"/>
      <c r="AH64" s="206"/>
      <c r="AI64" s="255"/>
      <c r="AJ64" s="198"/>
      <c r="AK64" s="205"/>
      <c r="AL64" s="206"/>
      <c r="AM64" s="255"/>
      <c r="AN64" s="198"/>
      <c r="AO64" s="201"/>
      <c r="AP64" s="202"/>
      <c r="AQ64" s="255"/>
      <c r="AR64" s="198"/>
      <c r="AS64" s="201"/>
      <c r="AT64" s="202"/>
      <c r="AU64" s="255"/>
      <c r="AV64" s="198"/>
      <c r="AW64" s="201"/>
      <c r="AX64" s="202"/>
      <c r="AY64" s="255"/>
      <c r="AZ64" s="198"/>
      <c r="BA64" s="201"/>
      <c r="BB64" s="202"/>
      <c r="BC64" s="255"/>
      <c r="BD64" s="198"/>
      <c r="BE64" s="201"/>
      <c r="BF64" s="202"/>
      <c r="BG64" s="255"/>
      <c r="BH64" s="198"/>
      <c r="BI64" s="201"/>
      <c r="BJ64" s="180"/>
    </row>
    <row r="65" spans="1:62" ht="24" customHeight="1">
      <c r="A65" s="19">
        <v>46</v>
      </c>
      <c r="B65" s="40" t="s">
        <v>273</v>
      </c>
      <c r="C65" s="29"/>
      <c r="D65" s="48"/>
      <c r="E65" s="238">
        <f>Sectorwise!C53</f>
        <v>0</v>
      </c>
      <c r="F65" s="175">
        <f>Sectorwise!D53</f>
        <v>0</v>
      </c>
      <c r="G65" s="29"/>
      <c r="H65" s="48"/>
      <c r="I65" s="238">
        <f>Sectorwise!E53</f>
        <v>0</v>
      </c>
      <c r="J65" s="175">
        <f>Sectorwise!F53</f>
        <v>0</v>
      </c>
      <c r="K65" s="207">
        <f>C65+G65</f>
        <v>0</v>
      </c>
      <c r="L65" s="50">
        <f>D65+H65</f>
        <v>0</v>
      </c>
      <c r="M65" s="238" t="e">
        <f>Sectorwise!#REF!</f>
        <v>#REF!</v>
      </c>
      <c r="N65" s="175" t="e">
        <f>Sectorwise!#REF!</f>
        <v>#REF!</v>
      </c>
      <c r="O65" s="29">
        <v>8</v>
      </c>
      <c r="P65" s="48">
        <v>1.3</v>
      </c>
      <c r="Q65" s="256">
        <f>Sectorwise!M53</f>
        <v>1164</v>
      </c>
      <c r="R65" s="246">
        <f>Sectorwise!N53</f>
        <v>237.92</v>
      </c>
      <c r="S65" s="29"/>
      <c r="T65" s="48"/>
      <c r="U65" s="257">
        <f>Sectorwise!AA53</f>
        <v>0</v>
      </c>
      <c r="V65" s="254">
        <f>Sectorwise!AB53</f>
        <v>0</v>
      </c>
      <c r="W65" s="29"/>
      <c r="X65" s="48"/>
      <c r="Y65" s="257">
        <f>Sectorwise!AC53</f>
        <v>0</v>
      </c>
      <c r="Z65" s="254">
        <f>Sectorwise!AD53</f>
        <v>0</v>
      </c>
      <c r="AA65" s="29"/>
      <c r="AB65" s="48"/>
      <c r="AC65" s="257">
        <f>Sectorwise!AI53</f>
        <v>0</v>
      </c>
      <c r="AD65" s="254">
        <f>Sectorwise!AJ53</f>
        <v>0</v>
      </c>
      <c r="AE65" s="258">
        <f>K65+O65+S65+W65+AA65</f>
        <v>8</v>
      </c>
      <c r="AF65" s="48">
        <f>L65+P65+T65+X65+AB65</f>
        <v>1.3</v>
      </c>
      <c r="AG65" s="259">
        <f>Sectorwise!AK53</f>
        <v>1164</v>
      </c>
      <c r="AH65" s="177">
        <f>Sectorwise!AL53</f>
        <v>237.92</v>
      </c>
      <c r="AI65" s="29"/>
      <c r="AJ65" s="48"/>
      <c r="AK65" s="259">
        <f>Sectorwise!AO53</f>
        <v>0</v>
      </c>
      <c r="AL65" s="177">
        <f>Sectorwise!AP53</f>
        <v>0</v>
      </c>
      <c r="AM65" s="29"/>
      <c r="AN65" s="48"/>
      <c r="AO65" s="256" t="e">
        <f>Sectorwise!#REF!</f>
        <v>#REF!</v>
      </c>
      <c r="AP65" s="246" t="e">
        <f>Sectorwise!#REF!</f>
        <v>#REF!</v>
      </c>
      <c r="AQ65" s="29"/>
      <c r="AR65" s="48"/>
      <c r="AS65" s="256">
        <f>Sectorwise!AQ53</f>
        <v>8</v>
      </c>
      <c r="AT65" s="246">
        <f>Sectorwise!AR53</f>
        <v>0.48</v>
      </c>
      <c r="AU65" s="29"/>
      <c r="AV65" s="48"/>
      <c r="AW65" s="256">
        <f>Sectorwise!AS53</f>
        <v>78</v>
      </c>
      <c r="AX65" s="246">
        <f>Sectorwise!AT53</f>
        <v>4.45</v>
      </c>
      <c r="AY65" s="29">
        <v>50</v>
      </c>
      <c r="AZ65" s="48">
        <v>2.14</v>
      </c>
      <c r="BA65" s="256">
        <f>Sectorwise!AW53</f>
        <v>542</v>
      </c>
      <c r="BB65" s="246">
        <f>Sectorwise!AX53</f>
        <v>7.04</v>
      </c>
      <c r="BC65" s="258">
        <f>AI65+AM65+AQ65+AU65+AY65</f>
        <v>50</v>
      </c>
      <c r="BD65" s="48">
        <f>AJ65+AN65+AR65+AV65+AZ65</f>
        <v>2.14</v>
      </c>
      <c r="BE65" s="256">
        <f>Sectorwise!AY53</f>
        <v>1157</v>
      </c>
      <c r="BF65" s="246">
        <f>Sectorwise!AZ53</f>
        <v>25.53</v>
      </c>
      <c r="BG65" s="258">
        <f>AE65+BC65</f>
        <v>58</v>
      </c>
      <c r="BH65" s="48">
        <f>AF65+BD65</f>
        <v>3.4400000000000004</v>
      </c>
      <c r="BI65" s="258">
        <f>AG65+BE65</f>
        <v>2321</v>
      </c>
      <c r="BJ65" s="48">
        <f>AH65+BF65</f>
        <v>263.45</v>
      </c>
    </row>
    <row r="66" spans="1:62" s="11" customFormat="1" ht="24" customHeight="1">
      <c r="A66" s="41"/>
      <c r="B66" s="42" t="s">
        <v>75</v>
      </c>
      <c r="C66" s="253">
        <f>C65</f>
        <v>0</v>
      </c>
      <c r="D66" s="177">
        <f t="shared" ref="D66:BG66" si="37">D65</f>
        <v>0</v>
      </c>
      <c r="E66" s="253">
        <f t="shared" si="37"/>
        <v>0</v>
      </c>
      <c r="F66" s="253">
        <f t="shared" si="37"/>
        <v>0</v>
      </c>
      <c r="G66" s="253">
        <f t="shared" si="37"/>
        <v>0</v>
      </c>
      <c r="H66" s="177">
        <f t="shared" si="37"/>
        <v>0</v>
      </c>
      <c r="I66" s="253">
        <f t="shared" si="37"/>
        <v>0</v>
      </c>
      <c r="J66" s="177">
        <f t="shared" si="37"/>
        <v>0</v>
      </c>
      <c r="K66" s="253">
        <f t="shared" si="37"/>
        <v>0</v>
      </c>
      <c r="L66" s="177">
        <f t="shared" si="37"/>
        <v>0</v>
      </c>
      <c r="M66" s="253" t="e">
        <f t="shared" si="37"/>
        <v>#REF!</v>
      </c>
      <c r="N66" s="177" t="e">
        <f t="shared" si="37"/>
        <v>#REF!</v>
      </c>
      <c r="O66" s="253">
        <f t="shared" si="37"/>
        <v>8</v>
      </c>
      <c r="P66" s="177">
        <f t="shared" si="37"/>
        <v>1.3</v>
      </c>
      <c r="Q66" s="253">
        <f t="shared" si="37"/>
        <v>1164</v>
      </c>
      <c r="R66" s="254">
        <f t="shared" si="37"/>
        <v>237.92</v>
      </c>
      <c r="S66" s="253">
        <f t="shared" si="37"/>
        <v>0</v>
      </c>
      <c r="T66" s="177">
        <f t="shared" si="37"/>
        <v>0</v>
      </c>
      <c r="U66" s="253">
        <f t="shared" si="37"/>
        <v>0</v>
      </c>
      <c r="V66" s="254">
        <f t="shared" si="37"/>
        <v>0</v>
      </c>
      <c r="W66" s="253">
        <f t="shared" si="37"/>
        <v>0</v>
      </c>
      <c r="X66" s="177">
        <f t="shared" si="37"/>
        <v>0</v>
      </c>
      <c r="Y66" s="253">
        <f t="shared" si="37"/>
        <v>0</v>
      </c>
      <c r="Z66" s="254">
        <f t="shared" si="37"/>
        <v>0</v>
      </c>
      <c r="AA66" s="253">
        <f t="shared" si="37"/>
        <v>0</v>
      </c>
      <c r="AB66" s="177">
        <f t="shared" si="37"/>
        <v>0</v>
      </c>
      <c r="AC66" s="253">
        <f t="shared" si="37"/>
        <v>0</v>
      </c>
      <c r="AD66" s="254">
        <f t="shared" si="37"/>
        <v>0</v>
      </c>
      <c r="AE66" s="253">
        <f t="shared" si="37"/>
        <v>8</v>
      </c>
      <c r="AF66" s="177">
        <f t="shared" si="37"/>
        <v>1.3</v>
      </c>
      <c r="AG66" s="253">
        <f t="shared" si="37"/>
        <v>1164</v>
      </c>
      <c r="AH66" s="177">
        <f t="shared" si="37"/>
        <v>237.92</v>
      </c>
      <c r="AI66" s="253">
        <f t="shared" si="37"/>
        <v>0</v>
      </c>
      <c r="AJ66" s="177">
        <f t="shared" si="37"/>
        <v>0</v>
      </c>
      <c r="AK66" s="253">
        <f t="shared" si="37"/>
        <v>0</v>
      </c>
      <c r="AL66" s="177">
        <f t="shared" si="37"/>
        <v>0</v>
      </c>
      <c r="AM66" s="253">
        <f t="shared" si="37"/>
        <v>0</v>
      </c>
      <c r="AN66" s="177">
        <f t="shared" si="37"/>
        <v>0</v>
      </c>
      <c r="AO66" s="253" t="e">
        <f t="shared" si="37"/>
        <v>#REF!</v>
      </c>
      <c r="AP66" s="254" t="e">
        <f t="shared" si="37"/>
        <v>#REF!</v>
      </c>
      <c r="AQ66" s="253">
        <f t="shared" si="37"/>
        <v>0</v>
      </c>
      <c r="AR66" s="177">
        <f t="shared" si="37"/>
        <v>0</v>
      </c>
      <c r="AS66" s="253">
        <f t="shared" si="37"/>
        <v>8</v>
      </c>
      <c r="AT66" s="254">
        <f t="shared" si="37"/>
        <v>0.48</v>
      </c>
      <c r="AU66" s="253">
        <f t="shared" si="37"/>
        <v>0</v>
      </c>
      <c r="AV66" s="177">
        <f t="shared" si="37"/>
        <v>0</v>
      </c>
      <c r="AW66" s="253">
        <f t="shared" si="37"/>
        <v>78</v>
      </c>
      <c r="AX66" s="254">
        <f t="shared" si="37"/>
        <v>4.45</v>
      </c>
      <c r="AY66" s="253">
        <f t="shared" si="37"/>
        <v>50</v>
      </c>
      <c r="AZ66" s="177">
        <f t="shared" si="37"/>
        <v>2.14</v>
      </c>
      <c r="BA66" s="253">
        <f t="shared" si="37"/>
        <v>542</v>
      </c>
      <c r="BB66" s="254">
        <f t="shared" si="37"/>
        <v>7.04</v>
      </c>
      <c r="BC66" s="253">
        <f t="shared" si="37"/>
        <v>50</v>
      </c>
      <c r="BD66" s="177">
        <f t="shared" si="37"/>
        <v>2.14</v>
      </c>
      <c r="BE66" s="253">
        <f t="shared" si="37"/>
        <v>1157</v>
      </c>
      <c r="BF66" s="254">
        <f t="shared" si="37"/>
        <v>25.53</v>
      </c>
      <c r="BG66" s="253">
        <f t="shared" si="37"/>
        <v>58</v>
      </c>
      <c r="BH66" s="177">
        <f>BH65</f>
        <v>3.4400000000000004</v>
      </c>
      <c r="BI66" s="253">
        <f>BI65</f>
        <v>2321</v>
      </c>
      <c r="BJ66" s="177">
        <f>BJ65</f>
        <v>263.45</v>
      </c>
    </row>
    <row r="67" spans="1:62" s="11" customFormat="1" ht="24" customHeight="1">
      <c r="A67" s="1645" t="s">
        <v>130</v>
      </c>
      <c r="B67" s="1746"/>
      <c r="C67" s="260">
        <f>C51+C63+C66</f>
        <v>60018</v>
      </c>
      <c r="D67" s="261">
        <f t="shared" ref="D67:BJ67" si="38">D51+D63+D66</f>
        <v>675.99829999999997</v>
      </c>
      <c r="E67" s="260" t="e">
        <f t="shared" si="38"/>
        <v>#REF!</v>
      </c>
      <c r="F67" s="261" t="e">
        <f t="shared" si="38"/>
        <v>#REF!</v>
      </c>
      <c r="G67" s="260">
        <f t="shared" si="38"/>
        <v>1519</v>
      </c>
      <c r="H67" s="261">
        <f t="shared" si="38"/>
        <v>57.210799999999999</v>
      </c>
      <c r="I67" s="260" t="e">
        <f t="shared" si="38"/>
        <v>#REF!</v>
      </c>
      <c r="J67" s="261" t="e">
        <f t="shared" si="38"/>
        <v>#REF!</v>
      </c>
      <c r="K67" s="260">
        <f t="shared" si="38"/>
        <v>61537</v>
      </c>
      <c r="L67" s="261">
        <f t="shared" si="38"/>
        <v>733.20910000000015</v>
      </c>
      <c r="M67" s="260" t="e">
        <f t="shared" si="38"/>
        <v>#REF!</v>
      </c>
      <c r="N67" s="261" t="e">
        <f t="shared" si="38"/>
        <v>#REF!</v>
      </c>
      <c r="O67" s="260">
        <f t="shared" si="38"/>
        <v>14772</v>
      </c>
      <c r="P67" s="261">
        <f t="shared" si="38"/>
        <v>678.59599999999989</v>
      </c>
      <c r="Q67" s="260" t="e">
        <f t="shared" si="38"/>
        <v>#REF!</v>
      </c>
      <c r="R67" s="262" t="e">
        <f t="shared" si="38"/>
        <v>#REF!</v>
      </c>
      <c r="S67" s="260">
        <f t="shared" si="38"/>
        <v>578</v>
      </c>
      <c r="T67" s="261">
        <f t="shared" si="38"/>
        <v>14.509499999999997</v>
      </c>
      <c r="U67" s="260" t="e">
        <f t="shared" si="38"/>
        <v>#REF!</v>
      </c>
      <c r="V67" s="262" t="e">
        <f t="shared" si="38"/>
        <v>#REF!</v>
      </c>
      <c r="W67" s="260">
        <f t="shared" si="38"/>
        <v>9435</v>
      </c>
      <c r="X67" s="261">
        <f t="shared" si="38"/>
        <v>242.1088</v>
      </c>
      <c r="Y67" s="260" t="e">
        <f t="shared" si="38"/>
        <v>#REF!</v>
      </c>
      <c r="Z67" s="262" t="e">
        <f t="shared" si="38"/>
        <v>#REF!</v>
      </c>
      <c r="AA67" s="260">
        <f t="shared" si="38"/>
        <v>7129</v>
      </c>
      <c r="AB67" s="261">
        <f t="shared" si="38"/>
        <v>112.48180000000002</v>
      </c>
      <c r="AC67" s="260" t="e">
        <f t="shared" si="38"/>
        <v>#REF!</v>
      </c>
      <c r="AD67" s="262" t="e">
        <f t="shared" si="38"/>
        <v>#REF!</v>
      </c>
      <c r="AE67" s="260">
        <f t="shared" si="38"/>
        <v>93451</v>
      </c>
      <c r="AF67" s="261">
        <f t="shared" si="38"/>
        <v>1780.9051999999999</v>
      </c>
      <c r="AG67" s="260" t="e">
        <f t="shared" si="38"/>
        <v>#REF!</v>
      </c>
      <c r="AH67" s="261" t="e">
        <f t="shared" si="38"/>
        <v>#REF!</v>
      </c>
      <c r="AI67" s="260">
        <f t="shared" si="38"/>
        <v>9</v>
      </c>
      <c r="AJ67" s="261">
        <f t="shared" si="38"/>
        <v>30.3</v>
      </c>
      <c r="AK67" s="260" t="e">
        <f t="shared" si="38"/>
        <v>#REF!</v>
      </c>
      <c r="AL67" s="261" t="e">
        <f t="shared" si="38"/>
        <v>#REF!</v>
      </c>
      <c r="AM67" s="260">
        <f t="shared" si="38"/>
        <v>88</v>
      </c>
      <c r="AN67" s="261">
        <f t="shared" si="38"/>
        <v>130.88150000000002</v>
      </c>
      <c r="AO67" s="260" t="e">
        <f t="shared" si="38"/>
        <v>#REF!</v>
      </c>
      <c r="AP67" s="262" t="e">
        <f t="shared" si="38"/>
        <v>#REF!</v>
      </c>
      <c r="AQ67" s="260">
        <f t="shared" si="38"/>
        <v>10</v>
      </c>
      <c r="AR67" s="261">
        <f t="shared" si="38"/>
        <v>0.47</v>
      </c>
      <c r="AS67" s="260" t="e">
        <f t="shared" si="38"/>
        <v>#REF!</v>
      </c>
      <c r="AT67" s="262" t="e">
        <f t="shared" si="38"/>
        <v>#REF!</v>
      </c>
      <c r="AU67" s="260">
        <f t="shared" si="38"/>
        <v>4030</v>
      </c>
      <c r="AV67" s="261">
        <f t="shared" si="38"/>
        <v>181.64999999999998</v>
      </c>
      <c r="AW67" s="260" t="e">
        <f t="shared" si="38"/>
        <v>#REF!</v>
      </c>
      <c r="AX67" s="262" t="e">
        <f t="shared" si="38"/>
        <v>#REF!</v>
      </c>
      <c r="AY67" s="260">
        <f t="shared" si="38"/>
        <v>20632</v>
      </c>
      <c r="AZ67" s="261">
        <f t="shared" si="38"/>
        <v>979.93200000000013</v>
      </c>
      <c r="BA67" s="260" t="e">
        <f t="shared" si="38"/>
        <v>#REF!</v>
      </c>
      <c r="BB67" s="262" t="e">
        <f t="shared" si="38"/>
        <v>#REF!</v>
      </c>
      <c r="BC67" s="260">
        <f t="shared" si="38"/>
        <v>24769</v>
      </c>
      <c r="BD67" s="261">
        <f t="shared" si="38"/>
        <v>1323.2335000000003</v>
      </c>
      <c r="BE67" s="260" t="e">
        <f t="shared" si="38"/>
        <v>#REF!</v>
      </c>
      <c r="BF67" s="262" t="e">
        <f t="shared" si="38"/>
        <v>#REF!</v>
      </c>
      <c r="BG67" s="263">
        <f t="shared" si="38"/>
        <v>118220</v>
      </c>
      <c r="BH67" s="181">
        <f t="shared" si="38"/>
        <v>3104.1387</v>
      </c>
      <c r="BI67" s="263" t="e">
        <f t="shared" si="38"/>
        <v>#REF!</v>
      </c>
      <c r="BJ67" s="181" t="e">
        <f t="shared" si="38"/>
        <v>#REF!</v>
      </c>
    </row>
    <row r="68" spans="1:62" ht="1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3"/>
      <c r="V68" s="13"/>
      <c r="W68" s="2"/>
      <c r="X68" s="2"/>
      <c r="Y68" s="13"/>
      <c r="Z68" s="13"/>
      <c r="AA68" s="2"/>
      <c r="AB68" s="2"/>
      <c r="AC68" s="2"/>
      <c r="AD68" s="13"/>
      <c r="AE68" s="2"/>
      <c r="AF68" s="2"/>
      <c r="AG68" s="1"/>
      <c r="AH68" s="1"/>
      <c r="AI68" s="2"/>
      <c r="AJ68" s="2"/>
      <c r="AK68" s="10"/>
      <c r="AL68" s="10"/>
      <c r="AM68" s="2"/>
      <c r="AN68" s="2"/>
      <c r="AQ68" s="2"/>
      <c r="AR68" s="2"/>
      <c r="AU68" s="2"/>
      <c r="AV68" s="2"/>
      <c r="AY68" s="2"/>
      <c r="AZ68" s="2"/>
      <c r="BC68" s="2"/>
      <c r="BD68" s="2"/>
    </row>
    <row r="69" spans="1:62" ht="1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2"/>
      <c r="V69" s="12"/>
      <c r="W69" s="2"/>
      <c r="X69" s="2"/>
      <c r="Y69" s="12"/>
      <c r="Z69" s="12"/>
      <c r="AA69" s="2"/>
      <c r="AB69" s="2"/>
      <c r="AC69" s="2"/>
      <c r="AD69" s="12"/>
      <c r="AE69" s="2"/>
      <c r="AF69" s="2"/>
      <c r="AG69" s="1"/>
      <c r="AH69" s="1"/>
      <c r="AI69" s="2"/>
      <c r="AJ69" s="2"/>
      <c r="AK69" s="10"/>
      <c r="AL69" s="10"/>
      <c r="AM69" s="2"/>
      <c r="AN69" s="2"/>
      <c r="AQ69" s="2"/>
      <c r="AR69" s="2"/>
      <c r="AU69" s="2"/>
      <c r="AV69" s="2"/>
      <c r="AY69" s="2"/>
      <c r="AZ69" s="2"/>
      <c r="BC69" s="2"/>
      <c r="BD69" s="2"/>
    </row>
    <row r="70" spans="1:62" ht="1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2"/>
      <c r="V70" s="12"/>
      <c r="W70" s="2"/>
      <c r="X70" s="2"/>
      <c r="Y70" s="12"/>
      <c r="Z70" s="12"/>
      <c r="AA70" s="2"/>
      <c r="AB70" s="2"/>
      <c r="AC70" s="2"/>
      <c r="AD70" s="12"/>
      <c r="AE70" s="2"/>
      <c r="AF70" s="2"/>
      <c r="AG70" s="1"/>
      <c r="AH70" s="1"/>
      <c r="AI70" s="2"/>
      <c r="AJ70" s="2"/>
      <c r="AK70" s="10"/>
      <c r="AL70" s="10"/>
      <c r="AM70" s="2"/>
      <c r="AN70" s="2"/>
      <c r="AQ70" s="2"/>
      <c r="AR70" s="2"/>
      <c r="AU70" s="2"/>
      <c r="AV70" s="2"/>
      <c r="AY70" s="2"/>
      <c r="AZ70" s="2"/>
      <c r="BC70" s="2"/>
      <c r="BD70" s="2"/>
    </row>
    <row r="71" spans="1:62" ht="20.25">
      <c r="A71" s="2"/>
      <c r="B71" s="54" t="s">
        <v>359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</row>
    <row r="72" spans="1:62" ht="15">
      <c r="A72" s="55"/>
      <c r="B72" s="55"/>
      <c r="C72" s="55"/>
      <c r="D72" s="55"/>
      <c r="E72" s="55"/>
      <c r="F72" s="55"/>
      <c r="G72" s="55"/>
      <c r="H72" s="5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8"/>
      <c r="W72" s="6"/>
      <c r="X72" s="6"/>
      <c r="Y72" s="2"/>
      <c r="Z72" s="8"/>
      <c r="AA72" s="6"/>
      <c r="AB72" s="6"/>
      <c r="AC72" s="7"/>
      <c r="AD72" s="6"/>
      <c r="AE72" s="6"/>
      <c r="AF72" s="6"/>
      <c r="AG72" s="1"/>
      <c r="AH72" s="1"/>
      <c r="AI72" s="6"/>
      <c r="AJ72" s="6"/>
      <c r="AK72" s="1"/>
      <c r="AL72" s="1"/>
      <c r="AM72" s="6"/>
      <c r="AN72" s="6"/>
      <c r="AQ72" s="6"/>
      <c r="AR72" s="6"/>
      <c r="AU72" s="6"/>
      <c r="AV72" s="6"/>
      <c r="AY72" s="6"/>
      <c r="AZ72" s="6"/>
      <c r="BC72" s="6"/>
      <c r="BD72" s="6"/>
    </row>
    <row r="73" spans="1:62" ht="15">
      <c r="A73" s="56"/>
      <c r="B73" s="56"/>
      <c r="C73" s="56"/>
      <c r="D73" s="56"/>
      <c r="E73" s="57" t="s">
        <v>131</v>
      </c>
      <c r="F73" s="56"/>
      <c r="G73" s="58"/>
      <c r="H73" s="58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4"/>
      <c r="W73" s="3"/>
      <c r="X73" s="3"/>
      <c r="Y73" s="4"/>
      <c r="Z73" s="4"/>
      <c r="AA73" s="3"/>
      <c r="AB73" s="3"/>
      <c r="AC73" s="3"/>
      <c r="AD73" s="3"/>
      <c r="AE73" s="3"/>
      <c r="AF73" s="3"/>
      <c r="AI73" s="3"/>
      <c r="AJ73" s="3"/>
      <c r="AM73" s="3"/>
      <c r="AN73" s="3"/>
      <c r="AQ73" s="3"/>
      <c r="AR73" s="3"/>
      <c r="AU73" s="3"/>
      <c r="AV73" s="3"/>
      <c r="AY73" s="3"/>
      <c r="AZ73" s="3"/>
      <c r="BC73" s="3"/>
      <c r="BD73" s="3"/>
    </row>
    <row r="74" spans="1:62" ht="30.75" customHeight="1">
      <c r="A74" s="58" t="s">
        <v>360</v>
      </c>
      <c r="B74" s="55"/>
      <c r="C74" s="59"/>
      <c r="D74" s="59"/>
      <c r="E74" s="59"/>
      <c r="F74" s="59"/>
      <c r="G74" s="58"/>
      <c r="H74" s="58"/>
    </row>
    <row r="75" spans="1:62">
      <c r="A75" s="56"/>
      <c r="B75" s="56"/>
      <c r="C75" s="56"/>
      <c r="D75" s="57"/>
      <c r="E75" s="56"/>
      <c r="F75" s="56"/>
      <c r="G75" s="1740"/>
      <c r="H75" s="1740"/>
    </row>
    <row r="76" spans="1:62" ht="15">
      <c r="A76" s="60" t="s">
        <v>361</v>
      </c>
      <c r="B76" s="61"/>
      <c r="C76" s="60"/>
      <c r="D76" s="62" t="s">
        <v>362</v>
      </c>
      <c r="E76" s="63"/>
      <c r="F76" s="1726" t="s">
        <v>363</v>
      </c>
      <c r="G76" s="1726"/>
      <c r="H76" s="64"/>
    </row>
    <row r="77" spans="1:62" ht="43.5" customHeight="1">
      <c r="A77" s="1727" t="s">
        <v>364</v>
      </c>
      <c r="B77" s="1729" t="s">
        <v>365</v>
      </c>
      <c r="C77" s="1729" t="s">
        <v>366</v>
      </c>
      <c r="D77" s="1731" t="s">
        <v>367</v>
      </c>
      <c r="E77" s="1732"/>
      <c r="F77" s="1733" t="s">
        <v>368</v>
      </c>
      <c r="G77" s="1734"/>
      <c r="H77" s="1709"/>
    </row>
    <row r="78" spans="1:62" ht="30" customHeight="1">
      <c r="A78" s="1728"/>
      <c r="B78" s="1730"/>
      <c r="C78" s="1730"/>
      <c r="D78" s="65" t="s">
        <v>369</v>
      </c>
      <c r="E78" s="65" t="s">
        <v>370</v>
      </c>
      <c r="F78" s="65" t="s">
        <v>369</v>
      </c>
      <c r="G78" s="66" t="s">
        <v>370</v>
      </c>
      <c r="H78" s="1709"/>
    </row>
    <row r="79" spans="1:62" ht="14.25">
      <c r="A79" s="67">
        <v>1</v>
      </c>
      <c r="B79" s="1720" t="s">
        <v>371</v>
      </c>
      <c r="C79" s="68" t="s">
        <v>340</v>
      </c>
      <c r="D79" s="69">
        <f>C67</f>
        <v>60018</v>
      </c>
      <c r="E79" s="69">
        <f>(D67)*10000</f>
        <v>6759983</v>
      </c>
      <c r="F79" s="69" t="e">
        <f>E67</f>
        <v>#REF!</v>
      </c>
      <c r="G79" s="69" t="e">
        <f>(F67)*10000</f>
        <v>#REF!</v>
      </c>
      <c r="H79" s="70"/>
    </row>
    <row r="80" spans="1:62" ht="19.5" customHeight="1">
      <c r="A80" s="71">
        <v>2</v>
      </c>
      <c r="B80" s="1720"/>
      <c r="C80" s="72" t="s">
        <v>372</v>
      </c>
      <c r="D80" s="73">
        <f>G67</f>
        <v>1519</v>
      </c>
      <c r="E80" s="73">
        <f>(H67)*10000</f>
        <v>572108</v>
      </c>
      <c r="F80" s="73" t="e">
        <f>I67</f>
        <v>#REF!</v>
      </c>
      <c r="G80" s="73" t="e">
        <f>(J67)*10000</f>
        <v>#REF!</v>
      </c>
      <c r="H80" s="70"/>
    </row>
    <row r="81" spans="1:12" ht="31.5" customHeight="1">
      <c r="A81" s="71">
        <v>3</v>
      </c>
      <c r="B81" s="1720"/>
      <c r="C81" s="74" t="s">
        <v>373</v>
      </c>
      <c r="D81" s="75">
        <f>D79+D80</f>
        <v>61537</v>
      </c>
      <c r="E81" s="76">
        <f>(E79+E80)</f>
        <v>7332091</v>
      </c>
      <c r="F81" s="75" t="e">
        <f>F79+F80</f>
        <v>#REF!</v>
      </c>
      <c r="G81" s="77" t="e">
        <f>(G79+G80)</f>
        <v>#REF!</v>
      </c>
      <c r="H81" s="78"/>
    </row>
    <row r="82" spans="1:12" ht="17.25" customHeight="1">
      <c r="A82" s="71">
        <v>4</v>
      </c>
      <c r="B82" s="1720"/>
      <c r="C82" s="72" t="s">
        <v>374</v>
      </c>
      <c r="D82" s="73">
        <f>O67</f>
        <v>14772</v>
      </c>
      <c r="E82" s="73">
        <f>(P67)*10000</f>
        <v>6785959.9999999991</v>
      </c>
      <c r="F82" s="73" t="e">
        <f>Q67</f>
        <v>#REF!</v>
      </c>
      <c r="G82" s="73" t="e">
        <f>(R67)*10000</f>
        <v>#REF!</v>
      </c>
      <c r="H82" s="70"/>
    </row>
    <row r="83" spans="1:12" ht="21" customHeight="1">
      <c r="A83" s="71">
        <v>5</v>
      </c>
      <c r="B83" s="1720"/>
      <c r="C83" s="72" t="s">
        <v>166</v>
      </c>
      <c r="D83" s="73">
        <f>S67</f>
        <v>578</v>
      </c>
      <c r="E83" s="73">
        <f>(T67)*10000</f>
        <v>145094.99999999997</v>
      </c>
      <c r="F83" s="73" t="e">
        <f>U67</f>
        <v>#REF!</v>
      </c>
      <c r="G83" s="73" t="e">
        <f>(V67)*10000</f>
        <v>#REF!</v>
      </c>
      <c r="H83" s="70"/>
    </row>
    <row r="84" spans="1:12" ht="18" customHeight="1">
      <c r="A84" s="71">
        <v>6</v>
      </c>
      <c r="B84" s="1720"/>
      <c r="C84" s="72" t="s">
        <v>168</v>
      </c>
      <c r="D84" s="73">
        <f>W67</f>
        <v>9435</v>
      </c>
      <c r="E84" s="73">
        <f>(X67)*10000</f>
        <v>2421088</v>
      </c>
      <c r="F84" s="73" t="e">
        <f>Y67</f>
        <v>#REF!</v>
      </c>
      <c r="G84" s="73" t="e">
        <f>(Z67)*10000</f>
        <v>#REF!</v>
      </c>
      <c r="H84" s="70"/>
    </row>
    <row r="85" spans="1:12" ht="18" customHeight="1">
      <c r="A85" s="71">
        <v>7</v>
      </c>
      <c r="B85" s="1720"/>
      <c r="C85" s="79" t="s">
        <v>174</v>
      </c>
      <c r="D85" s="80">
        <f>AA67</f>
        <v>7129</v>
      </c>
      <c r="E85" s="80">
        <f>(AB67)*10000</f>
        <v>1124818.0000000002</v>
      </c>
      <c r="F85" s="80" t="e">
        <f>AC67</f>
        <v>#REF!</v>
      </c>
      <c r="G85" s="80" t="e">
        <f>(AD67)*10000</f>
        <v>#REF!</v>
      </c>
      <c r="H85" s="70"/>
    </row>
    <row r="86" spans="1:12" ht="15">
      <c r="A86" s="71">
        <v>8</v>
      </c>
      <c r="B86" s="1721"/>
      <c r="C86" s="81" t="s">
        <v>375</v>
      </c>
      <c r="D86" s="82">
        <f>D82+D83+D84+D85</f>
        <v>31914</v>
      </c>
      <c r="E86" s="83">
        <f>(E82+E83+E84+E85)</f>
        <v>10476961</v>
      </c>
      <c r="F86" s="84" t="e">
        <f>F82+F83+F84+F85</f>
        <v>#REF!</v>
      </c>
      <c r="G86" s="85" t="e">
        <f>(G82+G83+G84+G85)</f>
        <v>#REF!</v>
      </c>
      <c r="H86" s="78"/>
    </row>
    <row r="87" spans="1:12" ht="15">
      <c r="A87" s="71"/>
      <c r="B87" s="86"/>
      <c r="C87" s="87" t="s">
        <v>376</v>
      </c>
      <c r="D87" s="88">
        <f>D81+D86</f>
        <v>93451</v>
      </c>
      <c r="E87" s="83">
        <f>(E81+E86)</f>
        <v>17809052</v>
      </c>
      <c r="F87" s="84" t="e">
        <f>F81+F86</f>
        <v>#REF!</v>
      </c>
      <c r="G87" s="85" t="e">
        <f>(G81+G86)</f>
        <v>#REF!</v>
      </c>
      <c r="H87" s="78"/>
      <c r="I87" s="89">
        <f>AE67</f>
        <v>93451</v>
      </c>
      <c r="J87" s="89">
        <f>(AF67)*10000</f>
        <v>17809052</v>
      </c>
      <c r="K87" s="89" t="e">
        <f>AG67</f>
        <v>#REF!</v>
      </c>
      <c r="L87" s="89" t="e">
        <f>(AH67)*10000</f>
        <v>#REF!</v>
      </c>
    </row>
    <row r="88" spans="1:12" ht="14.25">
      <c r="A88" s="71">
        <v>9</v>
      </c>
      <c r="B88" s="1722" t="s">
        <v>377</v>
      </c>
      <c r="C88" s="68" t="s">
        <v>378</v>
      </c>
      <c r="D88" s="69">
        <f>AI67</f>
        <v>9</v>
      </c>
      <c r="E88" s="69">
        <f>(AJ67)*10000</f>
        <v>303000</v>
      </c>
      <c r="F88" s="69" t="e">
        <f>AK67</f>
        <v>#REF!</v>
      </c>
      <c r="G88" s="69" t="e">
        <f>(AL67)*10000</f>
        <v>#REF!</v>
      </c>
      <c r="H88" s="70"/>
      <c r="I88" s="89">
        <f>I87-D87</f>
        <v>0</v>
      </c>
      <c r="J88" s="89">
        <f>J87-E87</f>
        <v>0</v>
      </c>
      <c r="K88" s="89" t="e">
        <f>K87-F87</f>
        <v>#REF!</v>
      </c>
      <c r="L88" s="89" t="e">
        <f>L87-G87</f>
        <v>#REF!</v>
      </c>
    </row>
    <row r="89" spans="1:12" ht="14.25">
      <c r="A89" s="71">
        <v>10</v>
      </c>
      <c r="B89" s="1720"/>
      <c r="C89" s="72" t="s">
        <v>379</v>
      </c>
      <c r="D89" s="73">
        <f>AM67</f>
        <v>88</v>
      </c>
      <c r="E89" s="73">
        <f>(AN67)*10000</f>
        <v>1308815.0000000002</v>
      </c>
      <c r="F89" s="73" t="e">
        <f>AO67</f>
        <v>#REF!</v>
      </c>
      <c r="G89" s="73" t="e">
        <f>(AP67)*10000</f>
        <v>#REF!</v>
      </c>
      <c r="H89" s="70"/>
      <c r="I89" s="90"/>
      <c r="J89" s="90"/>
      <c r="K89" s="90"/>
      <c r="L89" s="90"/>
    </row>
    <row r="90" spans="1:12" ht="14.25">
      <c r="A90" s="71">
        <v>11</v>
      </c>
      <c r="B90" s="1720"/>
      <c r="C90" s="72" t="s">
        <v>166</v>
      </c>
      <c r="D90" s="73">
        <f>AQ67</f>
        <v>10</v>
      </c>
      <c r="E90" s="73">
        <f>(AR67)*10000</f>
        <v>4700</v>
      </c>
      <c r="F90" s="73" t="e">
        <f>AS67</f>
        <v>#REF!</v>
      </c>
      <c r="G90" s="73" t="e">
        <f>(AT67)*10000</f>
        <v>#REF!</v>
      </c>
      <c r="H90" s="70"/>
    </row>
    <row r="91" spans="1:12" ht="14.25">
      <c r="A91" s="71">
        <v>12</v>
      </c>
      <c r="B91" s="1720"/>
      <c r="C91" s="72" t="s">
        <v>168</v>
      </c>
      <c r="D91" s="73">
        <f>AU67</f>
        <v>4030</v>
      </c>
      <c r="E91" s="73">
        <f>(AV67)*10000</f>
        <v>1816499.9999999998</v>
      </c>
      <c r="F91" s="73" t="e">
        <f>AW67</f>
        <v>#REF!</v>
      </c>
      <c r="G91" s="73" t="e">
        <f>(AX67)*10000</f>
        <v>#REF!</v>
      </c>
      <c r="H91" s="70"/>
    </row>
    <row r="92" spans="1:12" ht="14.25">
      <c r="A92" s="71">
        <v>13</v>
      </c>
      <c r="B92" s="1720"/>
      <c r="C92" s="79" t="s">
        <v>380</v>
      </c>
      <c r="D92" s="80">
        <f>AY67</f>
        <v>20632</v>
      </c>
      <c r="E92" s="80">
        <f>(AZ67)*10000</f>
        <v>9799320.0000000019</v>
      </c>
      <c r="F92" s="80" t="e">
        <f>BA67</f>
        <v>#REF!</v>
      </c>
      <c r="G92" s="80" t="e">
        <f>(BB67)*10000</f>
        <v>#REF!</v>
      </c>
      <c r="H92" s="70"/>
    </row>
    <row r="93" spans="1:12" ht="15">
      <c r="A93" s="71">
        <v>14</v>
      </c>
      <c r="B93" s="1723"/>
      <c r="C93" s="91" t="s">
        <v>381</v>
      </c>
      <c r="D93" s="92">
        <f>D88+D89+D90+D91+D92</f>
        <v>24769</v>
      </c>
      <c r="E93" s="93">
        <f>(E88+E89+E90+E91+E92)</f>
        <v>13232335.000000002</v>
      </c>
      <c r="F93" s="84" t="e">
        <f>F88+F89+F90+F91+F92</f>
        <v>#REF!</v>
      </c>
      <c r="G93" s="85" t="e">
        <f>((G88+G89+G90+G91+G92))</f>
        <v>#REF!</v>
      </c>
      <c r="H93" s="78"/>
    </row>
    <row r="94" spans="1:12" ht="15">
      <c r="A94" s="94">
        <v>15</v>
      </c>
      <c r="B94" s="1724" t="s">
        <v>382</v>
      </c>
      <c r="C94" s="1725"/>
      <c r="D94" s="88">
        <f>D81+D86+D93</f>
        <v>118220</v>
      </c>
      <c r="E94" s="88">
        <f>E81+E86+E93</f>
        <v>31041387</v>
      </c>
      <c r="F94" s="84" t="e">
        <f>F81+F86+F93</f>
        <v>#REF!</v>
      </c>
      <c r="G94" s="85" t="e">
        <f>(G81+G86+G93)</f>
        <v>#REF!</v>
      </c>
      <c r="H94" s="78"/>
    </row>
    <row r="95" spans="1:12">
      <c r="A95" s="56"/>
      <c r="B95" s="56"/>
      <c r="C95" s="56"/>
      <c r="D95" s="56"/>
      <c r="E95" s="56"/>
      <c r="F95" s="56"/>
      <c r="G95" s="64"/>
      <c r="H95" s="64"/>
    </row>
    <row r="96" spans="1:12">
      <c r="A96" s="56"/>
      <c r="B96" s="56"/>
      <c r="C96" s="56"/>
      <c r="D96" s="95">
        <f>BG67</f>
        <v>118220</v>
      </c>
      <c r="E96" s="95">
        <f>(BH67)*10000</f>
        <v>31041387</v>
      </c>
      <c r="F96" s="95" t="e">
        <f>BI67</f>
        <v>#REF!</v>
      </c>
      <c r="G96" s="95" t="e">
        <f>(BJ67)*10000</f>
        <v>#REF!</v>
      </c>
      <c r="H96" s="64"/>
    </row>
    <row r="97" spans="1:12">
      <c r="A97" s="56"/>
      <c r="B97" s="56"/>
      <c r="C97" s="56"/>
      <c r="D97" s="95">
        <f>D96-D94</f>
        <v>0</v>
      </c>
      <c r="E97" s="95">
        <f>E96-E94</f>
        <v>0</v>
      </c>
      <c r="F97" s="95" t="e">
        <f>F96-F94</f>
        <v>#REF!</v>
      </c>
      <c r="G97" s="95" t="e">
        <f>G96-G94</f>
        <v>#REF!</v>
      </c>
      <c r="H97" s="64"/>
    </row>
    <row r="98" spans="1:12">
      <c r="A98" s="56"/>
      <c r="B98" s="56"/>
      <c r="C98" s="56"/>
      <c r="D98" s="56"/>
      <c r="E98" s="56"/>
      <c r="F98" s="56"/>
      <c r="G98" s="64"/>
      <c r="H98" s="64"/>
    </row>
    <row r="99" spans="1:12" ht="15">
      <c r="A99" s="56"/>
      <c r="B99" s="60" t="s">
        <v>383</v>
      </c>
      <c r="C99" s="56"/>
      <c r="D99" s="56"/>
      <c r="E99" s="56"/>
      <c r="F99" s="56"/>
      <c r="G99" s="1717"/>
      <c r="H99" s="1717"/>
    </row>
    <row r="100" spans="1:12">
      <c r="A100" s="1704" t="s">
        <v>364</v>
      </c>
      <c r="B100" s="1706" t="s">
        <v>365</v>
      </c>
      <c r="C100" s="1706" t="s">
        <v>366</v>
      </c>
      <c r="D100" s="1718" t="s">
        <v>367</v>
      </c>
      <c r="E100" s="1719"/>
      <c r="F100" s="1694" t="s">
        <v>368</v>
      </c>
      <c r="G100" s="1695"/>
      <c r="H100" s="1709"/>
    </row>
    <row r="101" spans="1:12">
      <c r="A101" s="1705"/>
      <c r="B101" s="1707"/>
      <c r="C101" s="1707"/>
      <c r="D101" s="96" t="s">
        <v>369</v>
      </c>
      <c r="E101" s="96" t="s">
        <v>370</v>
      </c>
      <c r="F101" s="96" t="s">
        <v>369</v>
      </c>
      <c r="G101" s="97" t="s">
        <v>370</v>
      </c>
      <c r="H101" s="1709"/>
    </row>
    <row r="102" spans="1:12">
      <c r="A102" s="98">
        <v>1</v>
      </c>
      <c r="B102" s="1710" t="s">
        <v>371</v>
      </c>
      <c r="C102" s="99" t="s">
        <v>340</v>
      </c>
      <c r="D102" s="99">
        <f>C51</f>
        <v>58853</v>
      </c>
      <c r="E102" s="99">
        <f>(D51)*10000</f>
        <v>6683183</v>
      </c>
      <c r="F102" s="99" t="e">
        <f>E51</f>
        <v>#REF!</v>
      </c>
      <c r="G102" s="99" t="e">
        <f>(F51)*10000</f>
        <v>#REF!</v>
      </c>
      <c r="H102" s="70"/>
    </row>
    <row r="103" spans="1:12">
      <c r="A103" s="100">
        <v>2</v>
      </c>
      <c r="B103" s="1710"/>
      <c r="C103" s="101" t="s">
        <v>372</v>
      </c>
      <c r="D103" s="101">
        <f>G51</f>
        <v>537</v>
      </c>
      <c r="E103" s="101">
        <f>(H51)*10000</f>
        <v>470608</v>
      </c>
      <c r="F103" s="101" t="e">
        <f>I51</f>
        <v>#REF!</v>
      </c>
      <c r="G103" s="101" t="e">
        <f>(J51)*10000</f>
        <v>#REF!</v>
      </c>
      <c r="H103" s="70"/>
    </row>
    <row r="104" spans="1:12" ht="25.5">
      <c r="A104" s="100">
        <v>3</v>
      </c>
      <c r="B104" s="1710"/>
      <c r="C104" s="102" t="s">
        <v>384</v>
      </c>
      <c r="D104" s="103">
        <f>D102+D103</f>
        <v>59390</v>
      </c>
      <c r="E104" s="103">
        <f>(E102+E103)</f>
        <v>7153791</v>
      </c>
      <c r="F104" s="103" t="e">
        <f>F102+F103</f>
        <v>#REF!</v>
      </c>
      <c r="G104" s="104" t="e">
        <f>(G102+G103)</f>
        <v>#REF!</v>
      </c>
      <c r="H104" s="78"/>
    </row>
    <row r="105" spans="1:12">
      <c r="A105" s="100">
        <v>4</v>
      </c>
      <c r="B105" s="1710"/>
      <c r="C105" s="101" t="s">
        <v>374</v>
      </c>
      <c r="D105" s="101">
        <f>O51</f>
        <v>14075</v>
      </c>
      <c r="E105" s="101">
        <f>(P51)*10000</f>
        <v>6600959.9999999991</v>
      </c>
      <c r="F105" s="101" t="e">
        <f>Q51</f>
        <v>#REF!</v>
      </c>
      <c r="G105" s="101" t="e">
        <f>(R51)*10000</f>
        <v>#REF!</v>
      </c>
      <c r="H105" s="70"/>
    </row>
    <row r="106" spans="1:12">
      <c r="A106" s="100">
        <v>5</v>
      </c>
      <c r="B106" s="1710"/>
      <c r="C106" s="101" t="s">
        <v>166</v>
      </c>
      <c r="D106" s="101">
        <f>S51</f>
        <v>576</v>
      </c>
      <c r="E106" s="101">
        <f>(T51)*10000</f>
        <v>145094.99999999997</v>
      </c>
      <c r="F106" s="101" t="e">
        <f>U51</f>
        <v>#REF!</v>
      </c>
      <c r="G106" s="101" t="e">
        <f>(V51)*10000</f>
        <v>#REF!</v>
      </c>
      <c r="H106" s="70"/>
    </row>
    <row r="107" spans="1:12">
      <c r="A107" s="100">
        <v>6</v>
      </c>
      <c r="B107" s="1710"/>
      <c r="C107" s="101" t="s">
        <v>168</v>
      </c>
      <c r="D107" s="101">
        <f>W51</f>
        <v>9335</v>
      </c>
      <c r="E107" s="101">
        <f>(X51)*10000</f>
        <v>2382988</v>
      </c>
      <c r="F107" s="101" t="e">
        <f>Y51</f>
        <v>#REF!</v>
      </c>
      <c r="G107" s="101" t="e">
        <f>(Z51)*10000</f>
        <v>#REF!</v>
      </c>
      <c r="H107" s="70"/>
    </row>
    <row r="108" spans="1:12">
      <c r="A108" s="100">
        <v>7</v>
      </c>
      <c r="B108" s="1710"/>
      <c r="C108" s="105" t="s">
        <v>174</v>
      </c>
      <c r="D108" s="105">
        <f>AA51</f>
        <v>5382</v>
      </c>
      <c r="E108" s="105">
        <f>(AB51)*10000</f>
        <v>926618.00000000012</v>
      </c>
      <c r="F108" s="105" t="e">
        <f>AC51</f>
        <v>#REF!</v>
      </c>
      <c r="G108" s="105" t="e">
        <f>(AD51)*10000</f>
        <v>#REF!</v>
      </c>
      <c r="H108" s="70"/>
    </row>
    <row r="109" spans="1:12">
      <c r="A109" s="100">
        <v>8</v>
      </c>
      <c r="B109" s="1711"/>
      <c r="C109" s="106" t="s">
        <v>375</v>
      </c>
      <c r="D109" s="107">
        <f>D105+D106+D107+D108</f>
        <v>29368</v>
      </c>
      <c r="E109" s="108">
        <f>(E105+E106+E107+E108)</f>
        <v>10055661</v>
      </c>
      <c r="F109" s="109" t="e">
        <f>F105+F106+F107+F108</f>
        <v>#REF!</v>
      </c>
      <c r="G109" s="110" t="e">
        <f>(G105+G106+G107+G108)</f>
        <v>#REF!</v>
      </c>
      <c r="H109" s="78"/>
      <c r="I109" s="90"/>
      <c r="J109" s="90"/>
      <c r="K109" s="90"/>
      <c r="L109" s="90"/>
    </row>
    <row r="110" spans="1:12">
      <c r="A110" s="100"/>
      <c r="B110" s="111"/>
      <c r="C110" s="112" t="s">
        <v>376</v>
      </c>
      <c r="D110" s="113">
        <f>D104+D109</f>
        <v>88758</v>
      </c>
      <c r="E110" s="108">
        <f>(E104+E109)</f>
        <v>17209452</v>
      </c>
      <c r="F110" s="109" t="e">
        <f>F104+F109</f>
        <v>#REF!</v>
      </c>
      <c r="G110" s="110" t="e">
        <f>(G104+G109)</f>
        <v>#REF!</v>
      </c>
      <c r="H110" s="78"/>
      <c r="I110" s="90">
        <f>AE51</f>
        <v>88758</v>
      </c>
      <c r="J110" s="90">
        <f>(AF51)*10000</f>
        <v>17209452</v>
      </c>
      <c r="K110" s="90" t="e">
        <f>AG51</f>
        <v>#REF!</v>
      </c>
      <c r="L110" s="90" t="e">
        <f>(AH51)*10000</f>
        <v>#REF!</v>
      </c>
    </row>
    <row r="111" spans="1:12">
      <c r="A111" s="100">
        <v>9</v>
      </c>
      <c r="B111" s="1712" t="s">
        <v>377</v>
      </c>
      <c r="C111" s="99" t="s">
        <v>378</v>
      </c>
      <c r="D111" s="99">
        <f>AI51</f>
        <v>9</v>
      </c>
      <c r="E111" s="99">
        <f>(AJ51)*10000</f>
        <v>303000</v>
      </c>
      <c r="F111" s="99" t="e">
        <f>AK51</f>
        <v>#REF!</v>
      </c>
      <c r="G111" s="99" t="e">
        <f>(AL51)*10000</f>
        <v>#REF!</v>
      </c>
      <c r="H111" s="70"/>
      <c r="I111" s="89">
        <f>I110-D110</f>
        <v>0</v>
      </c>
      <c r="J111" s="89">
        <f>J110-E110</f>
        <v>0</v>
      </c>
      <c r="K111" s="89" t="e">
        <f>K110-F110</f>
        <v>#REF!</v>
      </c>
      <c r="L111" s="89" t="e">
        <f>L110-G110</f>
        <v>#REF!</v>
      </c>
    </row>
    <row r="112" spans="1:12">
      <c r="A112" s="100">
        <v>10</v>
      </c>
      <c r="B112" s="1710"/>
      <c r="C112" s="101" t="s">
        <v>379</v>
      </c>
      <c r="D112" s="101">
        <f>AM51</f>
        <v>88</v>
      </c>
      <c r="E112" s="101">
        <f>(AN51)*10000</f>
        <v>1308815.0000000002</v>
      </c>
      <c r="F112" s="101" t="e">
        <f>AO51</f>
        <v>#REF!</v>
      </c>
      <c r="G112" s="101" t="e">
        <f>(AP51)*10000</f>
        <v>#REF!</v>
      </c>
      <c r="H112" s="70"/>
      <c r="I112" s="90"/>
      <c r="J112" s="90"/>
      <c r="K112" s="90"/>
      <c r="L112" s="90"/>
    </row>
    <row r="113" spans="1:9">
      <c r="A113" s="100">
        <v>11</v>
      </c>
      <c r="B113" s="1710"/>
      <c r="C113" s="101" t="s">
        <v>166</v>
      </c>
      <c r="D113" s="101">
        <f>AQ51</f>
        <v>10</v>
      </c>
      <c r="E113" s="101">
        <f>(AR51)*10000</f>
        <v>4700</v>
      </c>
      <c r="F113" s="101" t="e">
        <f>AS51</f>
        <v>#REF!</v>
      </c>
      <c r="G113" s="101" t="e">
        <f>(AT51)*10000</f>
        <v>#REF!</v>
      </c>
      <c r="H113" s="70"/>
    </row>
    <row r="114" spans="1:9">
      <c r="A114" s="100">
        <v>12</v>
      </c>
      <c r="B114" s="1710"/>
      <c r="C114" s="101" t="s">
        <v>168</v>
      </c>
      <c r="D114" s="101">
        <f>AU51</f>
        <v>4024</v>
      </c>
      <c r="E114" s="101">
        <f>(AV51)*10000</f>
        <v>1808999.9999999998</v>
      </c>
      <c r="F114" s="101" t="e">
        <f>AW51</f>
        <v>#REF!</v>
      </c>
      <c r="G114" s="101" t="e">
        <f>(AX51)*10000</f>
        <v>#REF!</v>
      </c>
      <c r="H114" s="70"/>
    </row>
    <row r="115" spans="1:9">
      <c r="A115" s="100">
        <v>13</v>
      </c>
      <c r="B115" s="1710"/>
      <c r="C115" s="105" t="s">
        <v>380</v>
      </c>
      <c r="D115" s="105">
        <f>AY51</f>
        <v>20206</v>
      </c>
      <c r="E115" s="105">
        <f>(AZ51)*10000</f>
        <v>9708220.0000000019</v>
      </c>
      <c r="F115" s="105" t="e">
        <f>BA51</f>
        <v>#REF!</v>
      </c>
      <c r="G115" s="105" t="e">
        <f>(BB51)*10000</f>
        <v>#REF!</v>
      </c>
      <c r="H115" s="70"/>
    </row>
    <row r="116" spans="1:9">
      <c r="A116" s="100">
        <v>14</v>
      </c>
      <c r="B116" s="1713"/>
      <c r="C116" s="114" t="s">
        <v>381</v>
      </c>
      <c r="D116" s="115">
        <f>D111+D112+D113+D114+D115</f>
        <v>24337</v>
      </c>
      <c r="E116" s="116">
        <f>(E111+E112+E113+E114+E115)</f>
        <v>13133735.000000002</v>
      </c>
      <c r="F116" s="109" t="e">
        <f>F111+F112+F113+F114+F115</f>
        <v>#REF!</v>
      </c>
      <c r="G116" s="110" t="e">
        <f>(G111+G112+G113+G114+G115)</f>
        <v>#REF!</v>
      </c>
      <c r="H116" s="78"/>
    </row>
    <row r="117" spans="1:9">
      <c r="A117" s="117">
        <v>15</v>
      </c>
      <c r="B117" s="1714" t="s">
        <v>382</v>
      </c>
      <c r="C117" s="1715"/>
      <c r="D117" s="113">
        <f>D104+D109+D116</f>
        <v>113095</v>
      </c>
      <c r="E117" s="108">
        <f>(E104+E109+E116)</f>
        <v>30343187</v>
      </c>
      <c r="F117" s="109" t="e">
        <f>F104+F109+F116</f>
        <v>#REF!</v>
      </c>
      <c r="G117" s="110" t="e">
        <f>(G104+G109+G116)</f>
        <v>#REF!</v>
      </c>
      <c r="H117" s="78"/>
    </row>
    <row r="118" spans="1:9">
      <c r="A118" s="118"/>
      <c r="B118" s="119"/>
      <c r="C118" s="119"/>
      <c r="D118" s="78"/>
      <c r="E118" s="78"/>
      <c r="F118" s="78"/>
      <c r="G118" s="78"/>
      <c r="H118" s="78"/>
    </row>
    <row r="119" spans="1:9">
      <c r="A119" s="118"/>
      <c r="B119" s="119"/>
      <c r="C119" s="119"/>
      <c r="D119" s="78">
        <f>BG51</f>
        <v>113095</v>
      </c>
      <c r="E119" s="78">
        <f>(BH51)*10000</f>
        <v>30343186.999999996</v>
      </c>
      <c r="F119" s="78" t="e">
        <f>BI51</f>
        <v>#REF!</v>
      </c>
      <c r="G119" s="78" t="e">
        <f>(BJ51)*10000</f>
        <v>#REF!</v>
      </c>
      <c r="H119" s="78"/>
    </row>
    <row r="120" spans="1:9">
      <c r="A120" s="118"/>
      <c r="B120" s="119"/>
      <c r="C120" s="119"/>
      <c r="D120" s="78">
        <f>D119-D117</f>
        <v>0</v>
      </c>
      <c r="E120" s="78">
        <f>E119-E117</f>
        <v>0</v>
      </c>
      <c r="F120" s="78" t="e">
        <f>F119-F117</f>
        <v>#REF!</v>
      </c>
      <c r="G120" s="78" t="e">
        <f>G119-G117</f>
        <v>#REF!</v>
      </c>
      <c r="H120" s="78"/>
    </row>
    <row r="121" spans="1:9">
      <c r="A121" s="55"/>
      <c r="B121" s="55"/>
      <c r="C121" s="55"/>
      <c r="D121" s="55"/>
      <c r="E121" s="55"/>
      <c r="F121" s="55"/>
      <c r="G121" s="55"/>
      <c r="H121" s="55"/>
    </row>
    <row r="122" spans="1:9" ht="15">
      <c r="A122" s="56"/>
      <c r="B122" s="60" t="s">
        <v>385</v>
      </c>
      <c r="C122" s="56"/>
      <c r="D122" s="56"/>
      <c r="E122" s="56"/>
      <c r="F122" s="56"/>
      <c r="G122" s="1717"/>
      <c r="H122" s="1717"/>
    </row>
    <row r="123" spans="1:9">
      <c r="A123" s="1704" t="s">
        <v>364</v>
      </c>
      <c r="B123" s="1706" t="s">
        <v>365</v>
      </c>
      <c r="C123" s="1706" t="s">
        <v>366</v>
      </c>
      <c r="D123" s="1692" t="s">
        <v>367</v>
      </c>
      <c r="E123" s="1693"/>
      <c r="F123" s="1694" t="s">
        <v>368</v>
      </c>
      <c r="G123" s="1695"/>
      <c r="H123" s="1709"/>
    </row>
    <row r="124" spans="1:9">
      <c r="A124" s="1705"/>
      <c r="B124" s="1707"/>
      <c r="C124" s="1707"/>
      <c r="D124" s="96" t="s">
        <v>369</v>
      </c>
      <c r="E124" s="96" t="s">
        <v>370</v>
      </c>
      <c r="F124" s="96" t="s">
        <v>369</v>
      </c>
      <c r="G124" s="97" t="s">
        <v>370</v>
      </c>
      <c r="H124" s="1709"/>
    </row>
    <row r="125" spans="1:9">
      <c r="A125" s="98">
        <v>1</v>
      </c>
      <c r="B125" s="1710" t="s">
        <v>371</v>
      </c>
      <c r="C125" s="99" t="s">
        <v>340</v>
      </c>
      <c r="D125" s="120">
        <f>C63</f>
        <v>1165</v>
      </c>
      <c r="E125" s="120">
        <f>(D63)*10000</f>
        <v>76800</v>
      </c>
      <c r="F125" s="120">
        <f>E63</f>
        <v>19999</v>
      </c>
      <c r="G125" s="120">
        <f>(F63)*10000</f>
        <v>1736841</v>
      </c>
      <c r="H125" s="70"/>
      <c r="I125">
        <v>10000</v>
      </c>
    </row>
    <row r="126" spans="1:9">
      <c r="A126" s="100">
        <v>2</v>
      </c>
      <c r="B126" s="1710"/>
      <c r="C126" s="101" t="s">
        <v>372</v>
      </c>
      <c r="D126" s="121">
        <f>G63</f>
        <v>982</v>
      </c>
      <c r="E126" s="121">
        <f>(H63)*10000</f>
        <v>101500</v>
      </c>
      <c r="F126" s="121">
        <f>I63</f>
        <v>25</v>
      </c>
      <c r="G126" s="121">
        <f>(J63)*10000</f>
        <v>9100</v>
      </c>
      <c r="H126" s="70"/>
    </row>
    <row r="127" spans="1:9" ht="25.5">
      <c r="A127" s="100">
        <v>3</v>
      </c>
      <c r="B127" s="1710"/>
      <c r="C127" s="102" t="s">
        <v>384</v>
      </c>
      <c r="D127" s="103">
        <f>D125+D126</f>
        <v>2147</v>
      </c>
      <c r="E127" s="122">
        <f>(E125+E126)</f>
        <v>178300</v>
      </c>
      <c r="F127" s="103">
        <f>F125+F126</f>
        <v>20024</v>
      </c>
      <c r="G127" s="123">
        <f>(G125+G126)</f>
        <v>1745941</v>
      </c>
      <c r="H127" s="78"/>
    </row>
    <row r="128" spans="1:9">
      <c r="A128" s="100">
        <v>4</v>
      </c>
      <c r="B128" s="1710"/>
      <c r="C128" s="101" t="s">
        <v>374</v>
      </c>
      <c r="D128" s="121">
        <f>O63</f>
        <v>689</v>
      </c>
      <c r="E128" s="121">
        <f>(P63)*10000</f>
        <v>172000</v>
      </c>
      <c r="F128" s="121">
        <f>Q63</f>
        <v>9882</v>
      </c>
      <c r="G128" s="121">
        <f>(R63)*10000</f>
        <v>2493446</v>
      </c>
      <c r="H128" s="70"/>
    </row>
    <row r="129" spans="1:12">
      <c r="A129" s="100">
        <v>5</v>
      </c>
      <c r="B129" s="1710"/>
      <c r="C129" s="101" t="s">
        <v>166</v>
      </c>
      <c r="D129" s="121">
        <f>S63</f>
        <v>2</v>
      </c>
      <c r="E129" s="121">
        <f>(T63)*10000</f>
        <v>0</v>
      </c>
      <c r="F129" s="121">
        <f>U63</f>
        <v>107</v>
      </c>
      <c r="G129" s="121">
        <f>(V63)*10000</f>
        <v>46286.000000000007</v>
      </c>
      <c r="H129" s="70"/>
    </row>
    <row r="130" spans="1:12">
      <c r="A130" s="100">
        <v>6</v>
      </c>
      <c r="B130" s="1710"/>
      <c r="C130" s="101" t="s">
        <v>168</v>
      </c>
      <c r="D130" s="121">
        <f>W63</f>
        <v>100</v>
      </c>
      <c r="E130" s="121">
        <f>(X63)*10000</f>
        <v>38100</v>
      </c>
      <c r="F130" s="121">
        <f>Y63</f>
        <v>3024</v>
      </c>
      <c r="G130" s="121">
        <f>(Z63)*10000</f>
        <v>3833859</v>
      </c>
      <c r="H130" s="70"/>
    </row>
    <row r="131" spans="1:12">
      <c r="A131" s="100">
        <v>7</v>
      </c>
      <c r="B131" s="1710"/>
      <c r="C131" s="105" t="s">
        <v>174</v>
      </c>
      <c r="D131" s="124">
        <f>AA63</f>
        <v>1747</v>
      </c>
      <c r="E131" s="124">
        <f>(AB63)*10000</f>
        <v>198200</v>
      </c>
      <c r="F131" s="124">
        <f>AC63</f>
        <v>25430</v>
      </c>
      <c r="G131" s="124">
        <f>(AD63)*10000</f>
        <v>1664600</v>
      </c>
      <c r="H131" s="70"/>
    </row>
    <row r="132" spans="1:12">
      <c r="A132" s="100">
        <v>8</v>
      </c>
      <c r="B132" s="1711"/>
      <c r="C132" s="106" t="s">
        <v>375</v>
      </c>
      <c r="D132" s="107">
        <f>D128+D129+D130+D131</f>
        <v>2538</v>
      </c>
      <c r="E132" s="125">
        <f>(E128+E129+E130+E131)</f>
        <v>408300</v>
      </c>
      <c r="F132" s="109">
        <f>F128+F129+F130+F131</f>
        <v>38443</v>
      </c>
      <c r="G132" s="126">
        <f>(G128+G129+G130+G131)</f>
        <v>8038191</v>
      </c>
      <c r="H132" s="78"/>
    </row>
    <row r="133" spans="1:12">
      <c r="A133" s="100"/>
      <c r="B133" s="111"/>
      <c r="C133" s="112" t="s">
        <v>376</v>
      </c>
      <c r="D133" s="113">
        <f>D127+D132</f>
        <v>4685</v>
      </c>
      <c r="E133" s="125">
        <f>(E127+E132)</f>
        <v>586600</v>
      </c>
      <c r="F133" s="109">
        <f>F127+F132</f>
        <v>58467</v>
      </c>
      <c r="G133" s="126">
        <f>(G127+G132)</f>
        <v>9784132</v>
      </c>
      <c r="H133" s="78"/>
      <c r="I133" s="127">
        <f>AE63</f>
        <v>4685</v>
      </c>
      <c r="J133" s="127">
        <f>(AF63)*10000</f>
        <v>586600.00000000012</v>
      </c>
      <c r="K133" s="127">
        <f>AG63</f>
        <v>66472</v>
      </c>
      <c r="L133" s="127">
        <f>(AH63)*10000</f>
        <v>11678163</v>
      </c>
    </row>
    <row r="134" spans="1:12">
      <c r="A134" s="100">
        <v>9</v>
      </c>
      <c r="B134" s="1712" t="s">
        <v>377</v>
      </c>
      <c r="C134" s="99" t="s">
        <v>378</v>
      </c>
      <c r="D134" s="120">
        <f>AI63</f>
        <v>0</v>
      </c>
      <c r="E134" s="120">
        <f>(AJ63)*10000</f>
        <v>0</v>
      </c>
      <c r="F134" s="120">
        <f>AK63</f>
        <v>283</v>
      </c>
      <c r="G134" s="120">
        <f>(AL63)*10000</f>
        <v>9700</v>
      </c>
      <c r="H134" s="70"/>
      <c r="I134" s="127">
        <f>I133-D133</f>
        <v>0</v>
      </c>
      <c r="J134" s="127">
        <f>J133-E133</f>
        <v>0</v>
      </c>
      <c r="K134" s="127">
        <f>K133-F133</f>
        <v>8005</v>
      </c>
      <c r="L134" s="127">
        <f>L133-G133</f>
        <v>1894031</v>
      </c>
    </row>
    <row r="135" spans="1:12">
      <c r="A135" s="100">
        <v>10</v>
      </c>
      <c r="B135" s="1710"/>
      <c r="C135" s="101" t="s">
        <v>379</v>
      </c>
      <c r="D135" s="121">
        <f>AM63</f>
        <v>0</v>
      </c>
      <c r="E135" s="121">
        <f>(AN63)*10000</f>
        <v>0</v>
      </c>
      <c r="F135" s="121" t="e">
        <f>AO63</f>
        <v>#REF!</v>
      </c>
      <c r="G135" s="121" t="e">
        <f>(AP63)*10000</f>
        <v>#REF!</v>
      </c>
      <c r="H135" s="70"/>
    </row>
    <row r="136" spans="1:12">
      <c r="A136" s="100">
        <v>11</v>
      </c>
      <c r="B136" s="1710"/>
      <c r="C136" s="101" t="s">
        <v>166</v>
      </c>
      <c r="D136" s="121">
        <f>AQ63</f>
        <v>0</v>
      </c>
      <c r="E136" s="121">
        <f>(AR63)*10000</f>
        <v>0</v>
      </c>
      <c r="F136" s="121">
        <f>AS63</f>
        <v>21</v>
      </c>
      <c r="G136" s="121">
        <f>(AT63)*10000</f>
        <v>10100</v>
      </c>
      <c r="H136" s="70"/>
    </row>
    <row r="137" spans="1:12">
      <c r="A137" s="100">
        <v>12</v>
      </c>
      <c r="B137" s="1710"/>
      <c r="C137" s="101" t="s">
        <v>168</v>
      </c>
      <c r="D137" s="121">
        <f>AU63</f>
        <v>6</v>
      </c>
      <c r="E137" s="121">
        <f>(AV63)*10000</f>
        <v>7500</v>
      </c>
      <c r="F137" s="121">
        <f>AW63</f>
        <v>401</v>
      </c>
      <c r="G137" s="121">
        <f>(AX63)*10000</f>
        <v>194900.00000000003</v>
      </c>
      <c r="H137" s="70"/>
    </row>
    <row r="138" spans="1:12">
      <c r="A138" s="100">
        <v>13</v>
      </c>
      <c r="B138" s="1710"/>
      <c r="C138" s="105" t="s">
        <v>174</v>
      </c>
      <c r="D138" s="124">
        <f>AY63</f>
        <v>376</v>
      </c>
      <c r="E138" s="124">
        <f>(AZ63)*10000</f>
        <v>69700</v>
      </c>
      <c r="F138" s="124">
        <f>BA63</f>
        <v>47938</v>
      </c>
      <c r="G138" s="124">
        <f>(BB63)*10000</f>
        <v>2356067</v>
      </c>
      <c r="H138" s="70"/>
    </row>
    <row r="139" spans="1:12">
      <c r="A139" s="100">
        <v>14</v>
      </c>
      <c r="B139" s="1713"/>
      <c r="C139" s="114" t="s">
        <v>381</v>
      </c>
      <c r="D139" s="115">
        <f>D134+D135+D136+D137+D138</f>
        <v>382</v>
      </c>
      <c r="E139" s="128">
        <f>(E134+E135+E136+E137+E138)</f>
        <v>77200</v>
      </c>
      <c r="F139" s="109" t="e">
        <f>F134+F135+F136+F137+F138</f>
        <v>#REF!</v>
      </c>
      <c r="G139" s="126" t="e">
        <f>(G134+G135+G136+G137+G138)</f>
        <v>#REF!</v>
      </c>
      <c r="H139" s="78"/>
    </row>
    <row r="140" spans="1:12">
      <c r="A140" s="117">
        <v>15</v>
      </c>
      <c r="B140" s="1714" t="s">
        <v>382</v>
      </c>
      <c r="C140" s="1715"/>
      <c r="D140" s="113">
        <f>D127+D132+D139</f>
        <v>5067</v>
      </c>
      <c r="E140" s="125">
        <f>(E127+E132+E139)</f>
        <v>663800</v>
      </c>
      <c r="F140" s="109" t="e">
        <f>F127+F132+F139</f>
        <v>#REF!</v>
      </c>
      <c r="G140" s="126" t="e">
        <f>(G127+G132+G139)</f>
        <v>#REF!</v>
      </c>
      <c r="H140" s="78"/>
    </row>
    <row r="141" spans="1:12">
      <c r="A141" s="127"/>
      <c r="B141" s="127"/>
      <c r="C141" s="127"/>
      <c r="D141" s="127"/>
      <c r="E141" s="127"/>
      <c r="F141" s="127"/>
      <c r="G141" s="127"/>
      <c r="H141" s="127"/>
    </row>
    <row r="142" spans="1:12">
      <c r="A142" s="127"/>
      <c r="B142" s="127"/>
      <c r="C142" s="127"/>
      <c r="D142" s="89">
        <f>BG63</f>
        <v>5067</v>
      </c>
      <c r="E142" s="89">
        <f>(BH63)*10000</f>
        <v>663800.00000000012</v>
      </c>
      <c r="F142" s="89">
        <f>BI63</f>
        <v>121179</v>
      </c>
      <c r="G142" s="89">
        <f>(BJ63)*10000</f>
        <v>15040330.000000002</v>
      </c>
      <c r="H142" s="127"/>
    </row>
    <row r="143" spans="1:12">
      <c r="A143" s="127"/>
      <c r="B143" s="127"/>
      <c r="C143" s="127"/>
      <c r="D143" s="89">
        <f>D142-D140</f>
        <v>0</v>
      </c>
      <c r="E143" s="89">
        <f>E142-E140</f>
        <v>0</v>
      </c>
      <c r="F143" s="89" t="e">
        <f>F142-F140</f>
        <v>#REF!</v>
      </c>
      <c r="G143" s="89" t="e">
        <f>G142-G140</f>
        <v>#REF!</v>
      </c>
      <c r="H143" s="127"/>
    </row>
    <row r="144" spans="1:12">
      <c r="A144" s="127"/>
      <c r="B144" s="127"/>
      <c r="C144" s="127"/>
      <c r="D144" s="127"/>
      <c r="E144" s="127"/>
      <c r="F144" s="127"/>
      <c r="G144" s="127"/>
      <c r="H144" s="127"/>
    </row>
    <row r="145" spans="1:12" ht="15.75">
      <c r="A145" s="129"/>
      <c r="B145" s="129"/>
      <c r="C145" s="129"/>
      <c r="D145" s="129"/>
      <c r="E145" s="130" t="s">
        <v>386</v>
      </c>
      <c r="F145" s="129"/>
      <c r="G145" s="131"/>
      <c r="H145" s="131"/>
    </row>
    <row r="146" spans="1:12" ht="15.75">
      <c r="A146" s="1716" t="s">
        <v>360</v>
      </c>
      <c r="B146" s="1716"/>
      <c r="C146" s="1716"/>
      <c r="D146" s="1716"/>
      <c r="E146" s="1716"/>
      <c r="F146" s="1716"/>
      <c r="G146" s="131"/>
      <c r="H146" s="131"/>
    </row>
    <row r="147" spans="1:12" ht="15.75">
      <c r="A147" s="129"/>
      <c r="B147" s="129"/>
      <c r="C147" s="129"/>
      <c r="D147" s="130"/>
      <c r="E147" s="129"/>
      <c r="F147" s="129"/>
      <c r="G147" s="1708"/>
      <c r="H147" s="1708"/>
    </row>
    <row r="148" spans="1:12" ht="15.75">
      <c r="A148" s="129" t="s">
        <v>387</v>
      </c>
      <c r="B148" s="129"/>
      <c r="C148" s="129"/>
      <c r="D148" s="129"/>
      <c r="E148" s="129"/>
      <c r="F148" s="129"/>
      <c r="G148" s="1702"/>
      <c r="H148" s="1702"/>
    </row>
    <row r="149" spans="1:12" ht="16.5">
      <c r="A149" s="129"/>
      <c r="B149" s="60" t="s">
        <v>388</v>
      </c>
      <c r="C149" s="129"/>
      <c r="D149" s="132" t="s">
        <v>363</v>
      </c>
      <c r="E149" s="129"/>
      <c r="G149" s="133"/>
      <c r="H149" s="127"/>
    </row>
    <row r="150" spans="1:12">
      <c r="A150" s="1704" t="s">
        <v>364</v>
      </c>
      <c r="B150" s="1706" t="s">
        <v>365</v>
      </c>
      <c r="C150" s="1706" t="s">
        <v>366</v>
      </c>
      <c r="D150" s="1692" t="s">
        <v>367</v>
      </c>
      <c r="E150" s="1693"/>
      <c r="F150" s="1694" t="s">
        <v>368</v>
      </c>
      <c r="G150" s="1695"/>
      <c r="H150" s="1709"/>
    </row>
    <row r="151" spans="1:12">
      <c r="A151" s="1705"/>
      <c r="B151" s="1707"/>
      <c r="C151" s="1707"/>
      <c r="D151" s="96" t="s">
        <v>369</v>
      </c>
      <c r="E151" s="96" t="s">
        <v>370</v>
      </c>
      <c r="F151" s="96" t="s">
        <v>369</v>
      </c>
      <c r="G151" s="97" t="s">
        <v>370</v>
      </c>
      <c r="H151" s="1709"/>
    </row>
    <row r="152" spans="1:12" ht="15.75">
      <c r="A152" s="134">
        <v>1</v>
      </c>
      <c r="B152" s="1698" t="s">
        <v>371</v>
      </c>
      <c r="C152" s="135" t="s">
        <v>340</v>
      </c>
      <c r="D152" s="136">
        <f>C34</f>
        <v>10285</v>
      </c>
      <c r="E152" s="136">
        <f>(D34)*10000</f>
        <v>523682.99999999988</v>
      </c>
      <c r="F152" s="136" t="e">
        <f>E34</f>
        <v>#REF!</v>
      </c>
      <c r="G152" s="136" t="e">
        <f>(F34)*10000</f>
        <v>#REF!</v>
      </c>
      <c r="H152" s="137"/>
      <c r="I152">
        <v>10000</v>
      </c>
    </row>
    <row r="153" spans="1:12" ht="15.75">
      <c r="A153" s="138">
        <v>2</v>
      </c>
      <c r="B153" s="1698"/>
      <c r="C153" s="139" t="s">
        <v>372</v>
      </c>
      <c r="D153" s="140">
        <f>G34</f>
        <v>409</v>
      </c>
      <c r="E153" s="140">
        <f>(H34)*10000</f>
        <v>121108</v>
      </c>
      <c r="F153" s="140" t="e">
        <f>I34</f>
        <v>#REF!</v>
      </c>
      <c r="G153" s="140" t="e">
        <f>(J34)*10000</f>
        <v>#REF!</v>
      </c>
      <c r="H153" s="137"/>
    </row>
    <row r="154" spans="1:12" ht="25.5">
      <c r="A154" s="138">
        <v>3</v>
      </c>
      <c r="B154" s="1698"/>
      <c r="C154" s="102" t="s">
        <v>384</v>
      </c>
      <c r="D154" s="141">
        <f>D152+D153</f>
        <v>10694</v>
      </c>
      <c r="E154" s="142">
        <f>(E152+E153)</f>
        <v>644790.99999999988</v>
      </c>
      <c r="F154" s="141" t="e">
        <f>F152+F153</f>
        <v>#REF!</v>
      </c>
      <c r="G154" s="143" t="e">
        <f>(G152+G153)</f>
        <v>#REF!</v>
      </c>
      <c r="H154" s="144"/>
    </row>
    <row r="155" spans="1:12" ht="15.75">
      <c r="A155" s="138">
        <v>4</v>
      </c>
      <c r="B155" s="1698"/>
      <c r="C155" s="139" t="s">
        <v>374</v>
      </c>
      <c r="D155" s="140">
        <f>O34</f>
        <v>3016</v>
      </c>
      <c r="E155" s="140">
        <f>(P34)*10000</f>
        <v>2609959.9999999991</v>
      </c>
      <c r="F155" s="140" t="e">
        <f>Q34</f>
        <v>#REF!</v>
      </c>
      <c r="G155" s="140" t="e">
        <f>(R34)*10000</f>
        <v>#REF!</v>
      </c>
      <c r="H155" s="137"/>
    </row>
    <row r="156" spans="1:12" ht="15.75">
      <c r="A156" s="138">
        <v>5</v>
      </c>
      <c r="B156" s="1698"/>
      <c r="C156" s="139" t="s">
        <v>166</v>
      </c>
      <c r="D156" s="140">
        <f>S34</f>
        <v>234</v>
      </c>
      <c r="E156" s="140">
        <f>(T34)*10000</f>
        <v>54794.999999999978</v>
      </c>
      <c r="F156" s="140" t="e">
        <f>U34</f>
        <v>#REF!</v>
      </c>
      <c r="G156" s="140" t="e">
        <f>(V34)*10000</f>
        <v>#REF!</v>
      </c>
      <c r="H156" s="137"/>
    </row>
    <row r="157" spans="1:12" ht="15.75">
      <c r="A157" s="138">
        <v>6</v>
      </c>
      <c r="B157" s="1698"/>
      <c r="C157" s="139" t="s">
        <v>168</v>
      </c>
      <c r="D157" s="140">
        <f>W34</f>
        <v>598</v>
      </c>
      <c r="E157" s="140">
        <f>(X34)*10000</f>
        <v>316388</v>
      </c>
      <c r="F157" s="140" t="e">
        <f>Y34</f>
        <v>#REF!</v>
      </c>
      <c r="G157" s="140" t="e">
        <f>(Z34)*10000</f>
        <v>#REF!</v>
      </c>
      <c r="H157" s="137"/>
    </row>
    <row r="158" spans="1:12" ht="15.75">
      <c r="A158" s="138">
        <v>7</v>
      </c>
      <c r="B158" s="1698"/>
      <c r="C158" s="145" t="s">
        <v>174</v>
      </c>
      <c r="D158" s="146">
        <f>AA34</f>
        <v>1535</v>
      </c>
      <c r="E158" s="146">
        <f>(AB34)*10000</f>
        <v>334818.00000000006</v>
      </c>
      <c r="F158" s="146" t="e">
        <f>AC34</f>
        <v>#REF!</v>
      </c>
      <c r="G158" s="146" t="e">
        <f>(AD34)*10000</f>
        <v>#REF!</v>
      </c>
      <c r="H158" s="137"/>
    </row>
    <row r="159" spans="1:12" ht="15.75">
      <c r="A159" s="138">
        <v>8</v>
      </c>
      <c r="B159" s="1699"/>
      <c r="C159" s="147" t="s">
        <v>375</v>
      </c>
      <c r="D159" s="148">
        <f>D155+D156+D157+D158</f>
        <v>5383</v>
      </c>
      <c r="E159" s="149">
        <f>(E155+E156+E157+E158)</f>
        <v>3315960.9999999991</v>
      </c>
      <c r="F159" s="147" t="e">
        <f>F155+F156+F157+F158</f>
        <v>#REF!</v>
      </c>
      <c r="G159" s="150" t="e">
        <f>(G155+G156+G157+G158)</f>
        <v>#REF!</v>
      </c>
      <c r="H159" s="144"/>
    </row>
    <row r="160" spans="1:12" ht="15.75">
      <c r="A160" s="138"/>
      <c r="B160" s="151"/>
      <c r="C160" s="152" t="s">
        <v>376</v>
      </c>
      <c r="D160" s="153">
        <f>D154+D159</f>
        <v>16077</v>
      </c>
      <c r="E160" s="149">
        <f>(E154+E159)</f>
        <v>3960751.9999999991</v>
      </c>
      <c r="F160" s="154" t="e">
        <f>F154+F159</f>
        <v>#REF!</v>
      </c>
      <c r="G160" s="155" t="e">
        <f>(G154+G159)</f>
        <v>#REF!</v>
      </c>
      <c r="H160" s="144"/>
      <c r="I160" s="89">
        <f>AE34</f>
        <v>16077</v>
      </c>
      <c r="J160" s="89">
        <f>(AF34)*10000</f>
        <v>3960751.9999999986</v>
      </c>
      <c r="K160" s="89" t="e">
        <f>AG34</f>
        <v>#REF!</v>
      </c>
      <c r="L160" s="89" t="e">
        <f>(AH34)*10000</f>
        <v>#REF!</v>
      </c>
    </row>
    <row r="161" spans="1:12" ht="15.75">
      <c r="A161" s="138">
        <v>9</v>
      </c>
      <c r="B161" s="1700" t="s">
        <v>377</v>
      </c>
      <c r="C161" s="135" t="s">
        <v>378</v>
      </c>
      <c r="D161" s="136">
        <f>AI34</f>
        <v>0</v>
      </c>
      <c r="E161" s="136">
        <f>(AJ34)*10000</f>
        <v>0</v>
      </c>
      <c r="F161" s="136" t="e">
        <f>AK34</f>
        <v>#REF!</v>
      </c>
      <c r="G161" s="136" t="e">
        <f>(AL34)*10000</f>
        <v>#REF!</v>
      </c>
      <c r="H161" s="137"/>
      <c r="I161" s="89">
        <f>I160-D160</f>
        <v>0</v>
      </c>
      <c r="J161" s="89">
        <f>J160-E160</f>
        <v>0</v>
      </c>
      <c r="K161" s="89" t="e">
        <f>K160-F160</f>
        <v>#REF!</v>
      </c>
      <c r="L161" s="89" t="e">
        <f>L160-G160</f>
        <v>#REF!</v>
      </c>
    </row>
    <row r="162" spans="1:12" ht="15.75">
      <c r="A162" s="138">
        <v>10</v>
      </c>
      <c r="B162" s="1698"/>
      <c r="C162" s="139" t="s">
        <v>379</v>
      </c>
      <c r="D162" s="140">
        <f>AM34</f>
        <v>80</v>
      </c>
      <c r="E162" s="140">
        <f>(AN34)*10000</f>
        <v>1069115</v>
      </c>
      <c r="F162" s="140" t="e">
        <f>AO34</f>
        <v>#REF!</v>
      </c>
      <c r="G162" s="140" t="e">
        <f>(AP34)*10000</f>
        <v>#REF!</v>
      </c>
      <c r="H162" s="137"/>
    </row>
    <row r="163" spans="1:12" ht="15.75">
      <c r="A163" s="138">
        <v>11</v>
      </c>
      <c r="B163" s="1698"/>
      <c r="C163" s="139" t="s">
        <v>166</v>
      </c>
      <c r="D163" s="140">
        <f>AQ34</f>
        <v>5</v>
      </c>
      <c r="E163" s="140">
        <f>(AR34)*10000</f>
        <v>2500</v>
      </c>
      <c r="F163" s="140" t="e">
        <f>AS34</f>
        <v>#REF!</v>
      </c>
      <c r="G163" s="140" t="e">
        <f>(AT34)*10000</f>
        <v>#REF!</v>
      </c>
      <c r="H163" s="137"/>
    </row>
    <row r="164" spans="1:12" ht="15.75">
      <c r="A164" s="138">
        <v>12</v>
      </c>
      <c r="B164" s="1698"/>
      <c r="C164" s="139" t="s">
        <v>168</v>
      </c>
      <c r="D164" s="140">
        <f>AU34</f>
        <v>36</v>
      </c>
      <c r="E164" s="140">
        <f>(AV34)*10000</f>
        <v>21700</v>
      </c>
      <c r="F164" s="140" t="e">
        <f>AW34</f>
        <v>#REF!</v>
      </c>
      <c r="G164" s="140" t="e">
        <f>(AX34)*10000</f>
        <v>#REF!</v>
      </c>
      <c r="H164" s="137"/>
    </row>
    <row r="165" spans="1:12" ht="15.75">
      <c r="A165" s="138">
        <v>13</v>
      </c>
      <c r="B165" s="1698"/>
      <c r="C165" s="145" t="s">
        <v>380</v>
      </c>
      <c r="D165" s="146">
        <f>AY34</f>
        <v>3915</v>
      </c>
      <c r="E165" s="146">
        <f>(AZ34)*10000</f>
        <v>2782020.0000000005</v>
      </c>
      <c r="F165" s="146" t="e">
        <f>BA34</f>
        <v>#REF!</v>
      </c>
      <c r="G165" s="146" t="e">
        <f>(BB34)*10000</f>
        <v>#REF!</v>
      </c>
      <c r="H165" s="137"/>
    </row>
    <row r="166" spans="1:12" ht="15.75">
      <c r="A166" s="138">
        <v>14</v>
      </c>
      <c r="B166" s="1701"/>
      <c r="C166" s="156" t="s">
        <v>381</v>
      </c>
      <c r="D166" s="157">
        <f>D161+D162+D163+D164+D165</f>
        <v>4036</v>
      </c>
      <c r="E166" s="158">
        <f>(E161+E162+E163+E164+E165)</f>
        <v>3875335.0000000005</v>
      </c>
      <c r="F166" s="154" t="e">
        <f>F161+F162+F163+F164+F165</f>
        <v>#REF!</v>
      </c>
      <c r="G166" s="155" t="e">
        <f>(G161+G162+G163+G164+G165)</f>
        <v>#REF!</v>
      </c>
      <c r="H166" s="144"/>
    </row>
    <row r="167" spans="1:12" ht="18">
      <c r="A167" s="159">
        <v>15</v>
      </c>
      <c r="B167" s="1696" t="s">
        <v>382</v>
      </c>
      <c r="C167" s="1697"/>
      <c r="D167" s="160">
        <f>D154+D159+D166</f>
        <v>20113</v>
      </c>
      <c r="E167" s="161">
        <f>(E154+E159+E166)</f>
        <v>7836087</v>
      </c>
      <c r="F167" s="162" t="e">
        <f>F154+F159+F166</f>
        <v>#REF!</v>
      </c>
      <c r="G167" s="163" t="e">
        <f>(G154+G159+G166)</f>
        <v>#REF!</v>
      </c>
      <c r="H167" s="164"/>
    </row>
    <row r="168" spans="1:12" ht="18">
      <c r="A168" s="165"/>
      <c r="B168" s="166"/>
      <c r="C168" s="166"/>
      <c r="D168" s="167">
        <f>BG34</f>
        <v>20113</v>
      </c>
      <c r="E168" s="167">
        <f>(BH34)*10000</f>
        <v>7836086.9999999981</v>
      </c>
      <c r="F168" s="167" t="e">
        <f>BI34</f>
        <v>#REF!</v>
      </c>
      <c r="G168" s="167" t="e">
        <f>(BJ34)*10000</f>
        <v>#REF!</v>
      </c>
      <c r="H168" s="164"/>
    </row>
    <row r="169" spans="1:12" ht="18">
      <c r="A169" s="165"/>
      <c r="B169" s="166"/>
      <c r="C169" s="166"/>
      <c r="D169" s="127">
        <f>D168-D167</f>
        <v>0</v>
      </c>
      <c r="E169" s="127">
        <f>E168-E167</f>
        <v>0</v>
      </c>
      <c r="F169" s="127" t="e">
        <f>F168-F167</f>
        <v>#REF!</v>
      </c>
      <c r="G169" s="127" t="e">
        <f>G168-G167</f>
        <v>#REF!</v>
      </c>
      <c r="H169" s="164"/>
    </row>
    <row r="170" spans="1:12">
      <c r="A170" s="127"/>
      <c r="B170" s="127"/>
      <c r="C170" s="127"/>
      <c r="D170" s="127"/>
      <c r="E170" s="127"/>
      <c r="F170" s="127"/>
      <c r="G170" s="127"/>
      <c r="H170" s="168"/>
    </row>
    <row r="171" spans="1:12" ht="16.5">
      <c r="A171" s="129"/>
      <c r="B171" s="60" t="s">
        <v>389</v>
      </c>
      <c r="C171" s="129"/>
      <c r="D171" s="129"/>
      <c r="E171" s="129"/>
      <c r="F171" s="129"/>
      <c r="G171" s="1702"/>
      <c r="H171" s="1702"/>
    </row>
    <row r="172" spans="1:12">
      <c r="A172" s="1704" t="s">
        <v>364</v>
      </c>
      <c r="B172" s="1706" t="s">
        <v>365</v>
      </c>
      <c r="C172" s="1706" t="s">
        <v>366</v>
      </c>
      <c r="D172" s="1692" t="s">
        <v>367</v>
      </c>
      <c r="E172" s="1693"/>
      <c r="F172" s="1694" t="s">
        <v>368</v>
      </c>
      <c r="G172" s="1695"/>
      <c r="H172" s="1703"/>
    </row>
    <row r="173" spans="1:12">
      <c r="A173" s="1705"/>
      <c r="B173" s="1707"/>
      <c r="C173" s="1707"/>
      <c r="D173" s="96" t="s">
        <v>369</v>
      </c>
      <c r="E173" s="96" t="s">
        <v>370</v>
      </c>
      <c r="F173" s="96" t="s">
        <v>369</v>
      </c>
      <c r="G173" s="97" t="s">
        <v>370</v>
      </c>
      <c r="H173" s="1703"/>
    </row>
    <row r="174" spans="1:12" ht="15.75">
      <c r="A174" s="98">
        <v>1</v>
      </c>
      <c r="B174" s="1698" t="s">
        <v>371</v>
      </c>
      <c r="C174" s="135" t="s">
        <v>340</v>
      </c>
      <c r="D174" s="136">
        <f>C46</f>
        <v>42212</v>
      </c>
      <c r="E174" s="136">
        <f>(D46)*10000</f>
        <v>5687500</v>
      </c>
      <c r="F174" s="136" t="e">
        <f>E46</f>
        <v>#REF!</v>
      </c>
      <c r="G174" s="136" t="e">
        <f>(F46)*10000</f>
        <v>#REF!</v>
      </c>
      <c r="H174" s="137"/>
      <c r="I174">
        <v>10000</v>
      </c>
    </row>
    <row r="175" spans="1:12" ht="15.75">
      <c r="A175" s="100">
        <v>2</v>
      </c>
      <c r="B175" s="1698"/>
      <c r="C175" s="139" t="s">
        <v>372</v>
      </c>
      <c r="D175" s="140">
        <f>G46</f>
        <v>128</v>
      </c>
      <c r="E175" s="140">
        <f>(H46)*10000</f>
        <v>349500</v>
      </c>
      <c r="F175" s="140" t="e">
        <f>I46</f>
        <v>#REF!</v>
      </c>
      <c r="G175" s="140" t="e">
        <f>(J46)*10000</f>
        <v>#REF!</v>
      </c>
      <c r="H175" s="137"/>
    </row>
    <row r="176" spans="1:12" ht="25.5">
      <c r="A176" s="100">
        <v>3</v>
      </c>
      <c r="B176" s="1698"/>
      <c r="C176" s="102" t="s">
        <v>384</v>
      </c>
      <c r="D176" s="141">
        <f>D174+D175</f>
        <v>42340</v>
      </c>
      <c r="E176" s="142">
        <f>(E174+E175)</f>
        <v>6037000</v>
      </c>
      <c r="F176" s="141" t="e">
        <f>F174+F175</f>
        <v>#REF!</v>
      </c>
      <c r="G176" s="143" t="e">
        <f>(G174+G175)</f>
        <v>#REF!</v>
      </c>
      <c r="H176" s="144"/>
    </row>
    <row r="177" spans="1:12" ht="15.75">
      <c r="A177" s="100">
        <v>4</v>
      </c>
      <c r="B177" s="1698"/>
      <c r="C177" s="139" t="s">
        <v>374</v>
      </c>
      <c r="D177" s="140">
        <f>O46</f>
        <v>9888</v>
      </c>
      <c r="E177" s="140">
        <f>(P46)*10000</f>
        <v>3682200.0000000005</v>
      </c>
      <c r="F177" s="140" t="e">
        <f>Q46</f>
        <v>#REF!</v>
      </c>
      <c r="G177" s="140" t="e">
        <f>(R46)*10000</f>
        <v>#REF!</v>
      </c>
      <c r="H177" s="137"/>
    </row>
    <row r="178" spans="1:12" ht="15.75">
      <c r="A178" s="100">
        <v>5</v>
      </c>
      <c r="B178" s="1698"/>
      <c r="C178" s="139" t="s">
        <v>166</v>
      </c>
      <c r="D178" s="140">
        <f>S46</f>
        <v>313</v>
      </c>
      <c r="E178" s="140">
        <f>(T46)*10000</f>
        <v>87500</v>
      </c>
      <c r="F178" s="140" t="e">
        <f>U46</f>
        <v>#REF!</v>
      </c>
      <c r="G178" s="140" t="e">
        <f>(V46)*10000</f>
        <v>#REF!</v>
      </c>
      <c r="H178" s="137"/>
    </row>
    <row r="179" spans="1:12" ht="15.75">
      <c r="A179" s="100">
        <v>6</v>
      </c>
      <c r="B179" s="1698"/>
      <c r="C179" s="139" t="s">
        <v>168</v>
      </c>
      <c r="D179" s="140">
        <f>W46</f>
        <v>8708</v>
      </c>
      <c r="E179" s="140">
        <f>(X46)*10000</f>
        <v>2057000</v>
      </c>
      <c r="F179" s="140" t="e">
        <f>Y46</f>
        <v>#REF!</v>
      </c>
      <c r="G179" s="140" t="e">
        <f>(Z46)*10000</f>
        <v>#REF!</v>
      </c>
      <c r="H179" s="137"/>
    </row>
    <row r="180" spans="1:12" ht="15.75">
      <c r="A180" s="100">
        <v>7</v>
      </c>
      <c r="B180" s="1698"/>
      <c r="C180" s="145" t="s">
        <v>174</v>
      </c>
      <c r="D180" s="146">
        <f>AA46</f>
        <v>3292</v>
      </c>
      <c r="E180" s="146">
        <f>(AB46)*10000</f>
        <v>494700.00000000006</v>
      </c>
      <c r="F180" s="146" t="e">
        <f>AC46</f>
        <v>#REF!</v>
      </c>
      <c r="G180" s="146" t="e">
        <f>(AD46)*10000</f>
        <v>#REF!</v>
      </c>
      <c r="H180" s="137"/>
    </row>
    <row r="181" spans="1:12" ht="15.75">
      <c r="A181" s="100">
        <v>8</v>
      </c>
      <c r="B181" s="1699"/>
      <c r="C181" s="147" t="s">
        <v>375</v>
      </c>
      <c r="D181" s="148">
        <f>D177+D178+D179+D180</f>
        <v>22201</v>
      </c>
      <c r="E181" s="149">
        <f>(E177+E178+E179+E180)</f>
        <v>6321400</v>
      </c>
      <c r="F181" s="154" t="e">
        <f>F177+F178+F179+F180</f>
        <v>#REF!</v>
      </c>
      <c r="G181" s="155" t="e">
        <f>(G177+G178+G179+G180)</f>
        <v>#REF!</v>
      </c>
      <c r="H181" s="144"/>
    </row>
    <row r="182" spans="1:12" ht="15.75">
      <c r="A182" s="100"/>
      <c r="B182" s="151"/>
      <c r="C182" s="152" t="s">
        <v>376</v>
      </c>
      <c r="D182" s="153">
        <f>D176+D181</f>
        <v>64541</v>
      </c>
      <c r="E182" s="149">
        <f>(E176+E181)</f>
        <v>12358400</v>
      </c>
      <c r="F182" s="154" t="e">
        <f>F176+F181</f>
        <v>#REF!</v>
      </c>
      <c r="G182" s="155" t="e">
        <f>(G176+G181)</f>
        <v>#REF!</v>
      </c>
      <c r="H182" s="144"/>
      <c r="I182" s="89">
        <f>AE46</f>
        <v>64541</v>
      </c>
      <c r="J182" s="89">
        <f>(AF46)*10000</f>
        <v>12358400</v>
      </c>
      <c r="K182" s="89" t="e">
        <f>AG46</f>
        <v>#REF!</v>
      </c>
      <c r="L182" s="89" t="e">
        <f>(AH46)*10000</f>
        <v>#REF!</v>
      </c>
    </row>
    <row r="183" spans="1:12" ht="15.75">
      <c r="A183" s="100">
        <v>9</v>
      </c>
      <c r="B183" s="1700" t="s">
        <v>377</v>
      </c>
      <c r="C183" s="135" t="s">
        <v>378</v>
      </c>
      <c r="D183" s="136">
        <f>AI46</f>
        <v>9</v>
      </c>
      <c r="E183" s="136">
        <f>(AJ46)*10000</f>
        <v>303000</v>
      </c>
      <c r="F183" s="136" t="e">
        <f>AK46</f>
        <v>#REF!</v>
      </c>
      <c r="G183" s="136" t="e">
        <f>(AL46)*10000</f>
        <v>#REF!</v>
      </c>
      <c r="H183" s="137"/>
      <c r="I183" s="89">
        <f>I182-D182</f>
        <v>0</v>
      </c>
      <c r="J183" s="89">
        <f>J182-E182</f>
        <v>0</v>
      </c>
      <c r="K183" s="89" t="e">
        <f>K182-F182</f>
        <v>#REF!</v>
      </c>
      <c r="L183" s="89" t="e">
        <f>L182-G182</f>
        <v>#REF!</v>
      </c>
    </row>
    <row r="184" spans="1:12" ht="15.75">
      <c r="A184" s="100">
        <v>10</v>
      </c>
      <c r="B184" s="1698"/>
      <c r="C184" s="139" t="s">
        <v>379</v>
      </c>
      <c r="D184" s="140">
        <f>AM46</f>
        <v>8</v>
      </c>
      <c r="E184" s="140">
        <f>(AN46)*10000</f>
        <v>239700.00000000003</v>
      </c>
      <c r="F184" s="140" t="e">
        <f>AO46</f>
        <v>#REF!</v>
      </c>
      <c r="G184" s="140" t="e">
        <f>(AP46)*10000</f>
        <v>#REF!</v>
      </c>
      <c r="H184" s="137"/>
    </row>
    <row r="185" spans="1:12" ht="15.75">
      <c r="A185" s="100">
        <v>11</v>
      </c>
      <c r="B185" s="1698"/>
      <c r="C185" s="139" t="s">
        <v>166</v>
      </c>
      <c r="D185" s="140">
        <f>AQ46</f>
        <v>5</v>
      </c>
      <c r="E185" s="140">
        <f>(AR46)*10000</f>
        <v>2200</v>
      </c>
      <c r="F185" s="140" t="e">
        <f>AS46</f>
        <v>#REF!</v>
      </c>
      <c r="G185" s="140" t="e">
        <f>(AT46)*10000</f>
        <v>#REF!</v>
      </c>
      <c r="H185" s="137"/>
    </row>
    <row r="186" spans="1:12" ht="15.75">
      <c r="A186" s="100">
        <v>12</v>
      </c>
      <c r="B186" s="1698"/>
      <c r="C186" s="139" t="s">
        <v>168</v>
      </c>
      <c r="D186" s="140">
        <f>AU46</f>
        <v>3988</v>
      </c>
      <c r="E186" s="140">
        <f>(AV46)*10000</f>
        <v>1787300</v>
      </c>
      <c r="F186" s="140" t="e">
        <f>AW46</f>
        <v>#REF!</v>
      </c>
      <c r="G186" s="140" t="e">
        <f>(AX46)*10000</f>
        <v>#REF!</v>
      </c>
      <c r="H186" s="137"/>
    </row>
    <row r="187" spans="1:12" ht="15.75">
      <c r="A187" s="100">
        <v>13</v>
      </c>
      <c r="B187" s="1698"/>
      <c r="C187" s="145" t="s">
        <v>380</v>
      </c>
      <c r="D187" s="146">
        <f>AY46</f>
        <v>13574</v>
      </c>
      <c r="E187" s="146">
        <f>(AZ46)*10000</f>
        <v>6393400</v>
      </c>
      <c r="F187" s="146" t="e">
        <f>BA46</f>
        <v>#REF!</v>
      </c>
      <c r="G187" s="146" t="e">
        <f>(BB46)*10000</f>
        <v>#REF!</v>
      </c>
      <c r="H187" s="137"/>
    </row>
    <row r="188" spans="1:12" ht="15.75">
      <c r="A188" s="100">
        <v>14</v>
      </c>
      <c r="B188" s="1701"/>
      <c r="C188" s="156" t="s">
        <v>381</v>
      </c>
      <c r="D188" s="157">
        <f>D183+D184+D185+D186+D187</f>
        <v>17584</v>
      </c>
      <c r="E188" s="158">
        <f>(E183+E184+E185+E186+E187)</f>
        <v>8725600</v>
      </c>
      <c r="F188" s="154" t="e">
        <f>F183+F184+F185+F186+F187</f>
        <v>#REF!</v>
      </c>
      <c r="G188" s="155" t="e">
        <f>(G183+G184+G185+G186+G187)</f>
        <v>#REF!</v>
      </c>
      <c r="H188" s="144"/>
    </row>
    <row r="189" spans="1:12" ht="18">
      <c r="A189" s="117">
        <v>15</v>
      </c>
      <c r="B189" s="1696" t="s">
        <v>382</v>
      </c>
      <c r="C189" s="1697"/>
      <c r="D189" s="160">
        <f>D176+D181+D188</f>
        <v>82125</v>
      </c>
      <c r="E189" s="161">
        <f>(E176+E181+E188)</f>
        <v>21084000</v>
      </c>
      <c r="F189" s="162" t="e">
        <f>F176+F181+F188</f>
        <v>#REF!</v>
      </c>
      <c r="G189" s="163" t="e">
        <f>(G176+G181+G188)</f>
        <v>#REF!</v>
      </c>
      <c r="H189" s="164"/>
    </row>
    <row r="190" spans="1:12" ht="18">
      <c r="A190" s="118"/>
      <c r="B190" s="166"/>
      <c r="C190" s="166"/>
      <c r="D190" s="167">
        <f>BG46</f>
        <v>82125</v>
      </c>
      <c r="E190" s="167">
        <f>(BH46)*10000</f>
        <v>21084000</v>
      </c>
      <c r="F190" s="167" t="e">
        <f>BI46</f>
        <v>#REF!</v>
      </c>
      <c r="G190" s="167" t="e">
        <f>(BJ46)*10000</f>
        <v>#REF!</v>
      </c>
      <c r="H190" s="164"/>
    </row>
    <row r="191" spans="1:12" ht="18">
      <c r="A191" s="118"/>
      <c r="B191" s="166"/>
      <c r="C191" s="166"/>
      <c r="D191" s="127">
        <f>D190-D189</f>
        <v>0</v>
      </c>
      <c r="E191" s="127">
        <f>E190-E189</f>
        <v>0</v>
      </c>
      <c r="F191" s="127" t="e">
        <f>F190-F189</f>
        <v>#REF!</v>
      </c>
      <c r="G191" s="127" t="e">
        <f>G190-G189</f>
        <v>#REF!</v>
      </c>
      <c r="H191" s="164"/>
    </row>
    <row r="192" spans="1:12">
      <c r="A192" s="127"/>
      <c r="B192" s="127"/>
      <c r="C192" s="127"/>
      <c r="D192" s="127"/>
      <c r="E192" s="127"/>
      <c r="F192" s="127"/>
      <c r="G192" s="127"/>
      <c r="H192" s="127"/>
    </row>
    <row r="193" spans="1:12" ht="16.5">
      <c r="A193" s="129"/>
      <c r="B193" s="60" t="s">
        <v>390</v>
      </c>
      <c r="C193" s="129"/>
      <c r="D193" s="129"/>
      <c r="E193" s="129"/>
      <c r="F193" s="129"/>
      <c r="G193" s="1702"/>
      <c r="H193" s="1702"/>
    </row>
    <row r="194" spans="1:12">
      <c r="A194" s="1688" t="s">
        <v>364</v>
      </c>
      <c r="B194" s="1690" t="s">
        <v>365</v>
      </c>
      <c r="C194" s="1690" t="s">
        <v>366</v>
      </c>
      <c r="D194" s="1692" t="s">
        <v>367</v>
      </c>
      <c r="E194" s="1693"/>
      <c r="F194" s="1694" t="s">
        <v>368</v>
      </c>
      <c r="G194" s="1695"/>
      <c r="H194" s="1703"/>
    </row>
    <row r="195" spans="1:12" ht="15.75">
      <c r="A195" s="1689"/>
      <c r="B195" s="1691"/>
      <c r="C195" s="1691"/>
      <c r="D195" s="169" t="s">
        <v>369</v>
      </c>
      <c r="E195" s="169" t="s">
        <v>370</v>
      </c>
      <c r="F195" s="169" t="s">
        <v>369</v>
      </c>
      <c r="G195" s="170" t="s">
        <v>370</v>
      </c>
      <c r="H195" s="1703"/>
    </row>
    <row r="196" spans="1:12" ht="15.75">
      <c r="A196" s="98">
        <v>1</v>
      </c>
      <c r="B196" s="1698" t="s">
        <v>371</v>
      </c>
      <c r="C196" s="135" t="s">
        <v>340</v>
      </c>
      <c r="D196" s="136">
        <f>C50</f>
        <v>6356</v>
      </c>
      <c r="E196" s="136">
        <f>(D50)*10000</f>
        <v>472000</v>
      </c>
      <c r="F196" s="136">
        <f>E50</f>
        <v>108173</v>
      </c>
      <c r="G196" s="136">
        <f>(F50)*10000</f>
        <v>8923500</v>
      </c>
      <c r="H196" s="137"/>
      <c r="I196">
        <v>10000</v>
      </c>
    </row>
    <row r="197" spans="1:12" ht="15.75">
      <c r="A197" s="100">
        <v>2</v>
      </c>
      <c r="B197" s="1698"/>
      <c r="C197" s="139" t="s">
        <v>372</v>
      </c>
      <c r="D197" s="140">
        <f>G50</f>
        <v>0</v>
      </c>
      <c r="E197" s="140">
        <f>(H50)*10000</f>
        <v>0</v>
      </c>
      <c r="F197" s="140">
        <f>I50</f>
        <v>0</v>
      </c>
      <c r="G197" s="140">
        <f>(J50)*10000</f>
        <v>0</v>
      </c>
      <c r="H197" s="137"/>
    </row>
    <row r="198" spans="1:12" ht="25.5">
      <c r="A198" s="100">
        <v>3</v>
      </c>
      <c r="B198" s="1698"/>
      <c r="C198" s="102" t="s">
        <v>384</v>
      </c>
      <c r="D198" s="141">
        <f>D196+D197</f>
        <v>6356</v>
      </c>
      <c r="E198" s="142">
        <f>(E196+E197)</f>
        <v>472000</v>
      </c>
      <c r="F198" s="141">
        <f>F196+F197</f>
        <v>108173</v>
      </c>
      <c r="G198" s="143">
        <f>(G196+G197)</f>
        <v>8923500</v>
      </c>
      <c r="H198" s="144"/>
    </row>
    <row r="199" spans="1:12" ht="15.75">
      <c r="A199" s="100">
        <v>4</v>
      </c>
      <c r="B199" s="1698"/>
      <c r="C199" s="139" t="s">
        <v>374</v>
      </c>
      <c r="D199" s="140">
        <f>O50</f>
        <v>1171</v>
      </c>
      <c r="E199" s="140">
        <f>(P50)*10000</f>
        <v>308800</v>
      </c>
      <c r="F199" s="140">
        <f>Q50</f>
        <v>45635</v>
      </c>
      <c r="G199" s="140">
        <f>(R50)*10000</f>
        <v>10436600</v>
      </c>
      <c r="H199" s="137"/>
    </row>
    <row r="200" spans="1:12" ht="15.75">
      <c r="A200" s="100">
        <v>5</v>
      </c>
      <c r="B200" s="1698"/>
      <c r="C200" s="139" t="s">
        <v>166</v>
      </c>
      <c r="D200" s="140">
        <f>S50</f>
        <v>29</v>
      </c>
      <c r="E200" s="140">
        <f>(T50)*10000</f>
        <v>2800.0000000000005</v>
      </c>
      <c r="F200" s="140">
        <f>U50</f>
        <v>452</v>
      </c>
      <c r="G200" s="140">
        <f>(V50)*10000</f>
        <v>104800</v>
      </c>
      <c r="H200" s="137"/>
    </row>
    <row r="201" spans="1:12" ht="15.75">
      <c r="A201" s="100">
        <v>6</v>
      </c>
      <c r="B201" s="1698"/>
      <c r="C201" s="139" t="s">
        <v>168</v>
      </c>
      <c r="D201" s="140">
        <f>W50</f>
        <v>29</v>
      </c>
      <c r="E201" s="140">
        <f>(X50)*10000</f>
        <v>9600</v>
      </c>
      <c r="F201" s="140">
        <f>Y50</f>
        <v>2193</v>
      </c>
      <c r="G201" s="140">
        <f>(Z50)*10000</f>
        <v>1441799.9999999998</v>
      </c>
      <c r="H201" s="137"/>
    </row>
    <row r="202" spans="1:12" ht="15.75">
      <c r="A202" s="100">
        <v>7</v>
      </c>
      <c r="B202" s="1698"/>
      <c r="C202" s="145" t="s">
        <v>174</v>
      </c>
      <c r="D202" s="146">
        <f>AA50</f>
        <v>555</v>
      </c>
      <c r="E202" s="146">
        <f>(AB50)*10000</f>
        <v>97099.999999999985</v>
      </c>
      <c r="F202" s="146">
        <f>AC50</f>
        <v>2241</v>
      </c>
      <c r="G202" s="146">
        <f>(AD50)*10000</f>
        <v>264900</v>
      </c>
      <c r="H202" s="137"/>
    </row>
    <row r="203" spans="1:12" ht="15.75">
      <c r="A203" s="100">
        <v>8</v>
      </c>
      <c r="B203" s="1699"/>
      <c r="C203" s="147" t="s">
        <v>375</v>
      </c>
      <c r="D203" s="148">
        <f>D199+D200+D201+D202</f>
        <v>1784</v>
      </c>
      <c r="E203" s="149">
        <f>(E199+E200+E201+E202)</f>
        <v>418300</v>
      </c>
      <c r="F203" s="154">
        <f>F199+F200+F201+F202</f>
        <v>50521</v>
      </c>
      <c r="G203" s="155">
        <f>(G199+G200+G201+G202)</f>
        <v>12248100</v>
      </c>
      <c r="H203" s="144"/>
    </row>
    <row r="204" spans="1:12" ht="15.75">
      <c r="A204" s="100"/>
      <c r="B204" s="151"/>
      <c r="C204" s="152" t="s">
        <v>376</v>
      </c>
      <c r="D204" s="153">
        <f>D198+D203</f>
        <v>8140</v>
      </c>
      <c r="E204" s="149">
        <f>(E198+E203)</f>
        <v>890300</v>
      </c>
      <c r="F204" s="154">
        <f>F198+F203</f>
        <v>158694</v>
      </c>
      <c r="G204" s="155">
        <f>(G198+G203)</f>
        <v>21171600</v>
      </c>
      <c r="H204" s="144"/>
      <c r="I204" s="89">
        <f>AE50</f>
        <v>8140</v>
      </c>
      <c r="J204" s="89">
        <f>(AF50)*10000</f>
        <v>890300</v>
      </c>
      <c r="K204" s="89">
        <f>AG50</f>
        <v>159359</v>
      </c>
      <c r="L204" s="89">
        <f>(AH50)*10000</f>
        <v>21228000</v>
      </c>
    </row>
    <row r="205" spans="1:12" ht="15.75">
      <c r="A205" s="100">
        <v>9</v>
      </c>
      <c r="B205" s="1700" t="s">
        <v>377</v>
      </c>
      <c r="C205" s="135" t="s">
        <v>378</v>
      </c>
      <c r="D205" s="136">
        <f>AI50</f>
        <v>0</v>
      </c>
      <c r="E205" s="136">
        <f>(AJ50)*10000</f>
        <v>0</v>
      </c>
      <c r="F205" s="136">
        <f>AK50</f>
        <v>0</v>
      </c>
      <c r="G205" s="136">
        <f>(AL50)*10000</f>
        <v>0</v>
      </c>
      <c r="H205" s="137"/>
      <c r="I205" s="89">
        <f>I204-D204</f>
        <v>0</v>
      </c>
      <c r="J205" s="89">
        <f>J204-E204</f>
        <v>0</v>
      </c>
      <c r="K205" s="89">
        <f>K204-F204</f>
        <v>665</v>
      </c>
      <c r="L205" s="89">
        <f>L204-G204</f>
        <v>56400</v>
      </c>
    </row>
    <row r="206" spans="1:12" ht="15.75">
      <c r="A206" s="100">
        <v>10</v>
      </c>
      <c r="B206" s="1698"/>
      <c r="C206" s="139" t="s">
        <v>379</v>
      </c>
      <c r="D206" s="140">
        <f>AM50</f>
        <v>0</v>
      </c>
      <c r="E206" s="140">
        <f>(AN50)*10000</f>
        <v>0</v>
      </c>
      <c r="F206" s="140" t="e">
        <f>AO50</f>
        <v>#REF!</v>
      </c>
      <c r="G206" s="140" t="e">
        <f>(AP50)*10000</f>
        <v>#REF!</v>
      </c>
      <c r="H206" s="137"/>
    </row>
    <row r="207" spans="1:12" ht="15.75">
      <c r="A207" s="100">
        <v>11</v>
      </c>
      <c r="B207" s="1698"/>
      <c r="C207" s="139" t="s">
        <v>166</v>
      </c>
      <c r="D207" s="140">
        <f>AQ50</f>
        <v>0</v>
      </c>
      <c r="E207" s="140">
        <f>(AR50)*10000</f>
        <v>0</v>
      </c>
      <c r="F207" s="140">
        <f>AS50</f>
        <v>0</v>
      </c>
      <c r="G207" s="140">
        <f>(AT50)*10000</f>
        <v>0</v>
      </c>
      <c r="H207" s="137"/>
    </row>
    <row r="208" spans="1:12" ht="15.75">
      <c r="A208" s="100">
        <v>12</v>
      </c>
      <c r="B208" s="1698"/>
      <c r="C208" s="139" t="s">
        <v>168</v>
      </c>
      <c r="D208" s="140">
        <f>AU50</f>
        <v>0</v>
      </c>
      <c r="E208" s="140">
        <f>(AV50)*10000</f>
        <v>0</v>
      </c>
      <c r="F208" s="140">
        <f>AW50</f>
        <v>101</v>
      </c>
      <c r="G208" s="140">
        <f>(AX50)*10000</f>
        <v>259400</v>
      </c>
      <c r="H208" s="137"/>
    </row>
    <row r="209" spans="1:8" ht="15.75">
      <c r="A209" s="100">
        <v>13</v>
      </c>
      <c r="B209" s="1698"/>
      <c r="C209" s="145" t="s">
        <v>380</v>
      </c>
      <c r="D209" s="146">
        <f>AY50</f>
        <v>2717</v>
      </c>
      <c r="E209" s="146">
        <f>(AZ50)*10000</f>
        <v>532800</v>
      </c>
      <c r="F209" s="146">
        <f>BA50</f>
        <v>10296</v>
      </c>
      <c r="G209" s="146">
        <f>(BB50)*10000</f>
        <v>1615989.0000000002</v>
      </c>
      <c r="H209" s="137"/>
    </row>
    <row r="210" spans="1:8" ht="15.75">
      <c r="A210" s="100">
        <v>14</v>
      </c>
      <c r="B210" s="1701"/>
      <c r="C210" s="156" t="s">
        <v>381</v>
      </c>
      <c r="D210" s="157">
        <f>D205+D206+D207+D208+D209</f>
        <v>2717</v>
      </c>
      <c r="E210" s="158">
        <f>(E205+E206+E207+E208+E209)</f>
        <v>532800</v>
      </c>
      <c r="F210" s="154" t="e">
        <f>F205+F206+F207+F208+F209</f>
        <v>#REF!</v>
      </c>
      <c r="G210" s="155" t="e">
        <f>(G205+G206+G207+G208+G209)</f>
        <v>#REF!</v>
      </c>
      <c r="H210" s="144"/>
    </row>
    <row r="211" spans="1:8" ht="18">
      <c r="A211" s="159">
        <v>15</v>
      </c>
      <c r="B211" s="1696" t="s">
        <v>382</v>
      </c>
      <c r="C211" s="1697"/>
      <c r="D211" s="160">
        <f>D198+D203+D210</f>
        <v>10857</v>
      </c>
      <c r="E211" s="161">
        <f>(E198+E203+E210)</f>
        <v>1423100</v>
      </c>
      <c r="F211" s="162" t="e">
        <f>F198+F203+F210</f>
        <v>#REF!</v>
      </c>
      <c r="G211" s="163" t="e">
        <f>(G198+G203+G210)</f>
        <v>#REF!</v>
      </c>
      <c r="H211" s="164"/>
    </row>
    <row r="213" spans="1:8">
      <c r="D213" s="89">
        <f>BG50</f>
        <v>10857</v>
      </c>
      <c r="E213" s="89">
        <f>(BH50)*10000</f>
        <v>1423100</v>
      </c>
      <c r="F213" s="89">
        <f>BI50</f>
        <v>184965</v>
      </c>
      <c r="G213" s="89">
        <f>(BJ50)*10000</f>
        <v>25932974</v>
      </c>
    </row>
    <row r="214" spans="1:8">
      <c r="D214" s="89">
        <f>D213-D211</f>
        <v>0</v>
      </c>
      <c r="E214" s="89">
        <f>E213-E211</f>
        <v>0</v>
      </c>
      <c r="F214" s="89" t="e">
        <f>F213-F211</f>
        <v>#REF!</v>
      </c>
      <c r="G214" s="89" t="e">
        <f>G213-G211</f>
        <v>#REF!</v>
      </c>
    </row>
  </sheetData>
  <mergeCells count="109">
    <mergeCell ref="AA7:AD7"/>
    <mergeCell ref="AA8:AB8"/>
    <mergeCell ref="AE7:AH7"/>
    <mergeCell ref="AE8:AF8"/>
    <mergeCell ref="AI7:AL7"/>
    <mergeCell ref="AI8:AJ8"/>
    <mergeCell ref="A67:B67"/>
    <mergeCell ref="A6:A8"/>
    <mergeCell ref="B6:B8"/>
    <mergeCell ref="S7:V7"/>
    <mergeCell ref="G10:H10"/>
    <mergeCell ref="K10:L10"/>
    <mergeCell ref="O10:P10"/>
    <mergeCell ref="O7:R7"/>
    <mergeCell ref="O8:P8"/>
    <mergeCell ref="C7:F7"/>
    <mergeCell ref="C8:D8"/>
    <mergeCell ref="G7:J7"/>
    <mergeCell ref="G8:H8"/>
    <mergeCell ref="K7:N7"/>
    <mergeCell ref="K8:L8"/>
    <mergeCell ref="S10:T10"/>
    <mergeCell ref="S8:T8"/>
    <mergeCell ref="BG7:BJ7"/>
    <mergeCell ref="BG8:BH8"/>
    <mergeCell ref="G75:H75"/>
    <mergeCell ref="AQ8:AR8"/>
    <mergeCell ref="AU7:AX7"/>
    <mergeCell ref="AU8:AV8"/>
    <mergeCell ref="AY7:BB7"/>
    <mergeCell ref="AY8:AZ8"/>
    <mergeCell ref="BC7:BF7"/>
    <mergeCell ref="BC8:BD8"/>
    <mergeCell ref="AY10:AZ10"/>
    <mergeCell ref="BC10:BD10"/>
    <mergeCell ref="AQ10:AR10"/>
    <mergeCell ref="AU10:AV10"/>
    <mergeCell ref="AQ7:AT7"/>
    <mergeCell ref="W7:Z7"/>
    <mergeCell ref="AM7:AP7"/>
    <mergeCell ref="AM8:AN8"/>
    <mergeCell ref="W10:X10"/>
    <mergeCell ref="AA10:AB10"/>
    <mergeCell ref="AE10:AF10"/>
    <mergeCell ref="AI10:AJ10"/>
    <mergeCell ref="AM10:AN10"/>
    <mergeCell ref="W8:X8"/>
    <mergeCell ref="H77:H78"/>
    <mergeCell ref="B79:B86"/>
    <mergeCell ref="B88:B93"/>
    <mergeCell ref="B94:C94"/>
    <mergeCell ref="G99:H99"/>
    <mergeCell ref="F76:G76"/>
    <mergeCell ref="A77:A78"/>
    <mergeCell ref="B77:B78"/>
    <mergeCell ref="C77:C78"/>
    <mergeCell ref="D77:E77"/>
    <mergeCell ref="F77:G77"/>
    <mergeCell ref="H100:H101"/>
    <mergeCell ref="B102:B109"/>
    <mergeCell ref="B111:B116"/>
    <mergeCell ref="B117:C117"/>
    <mergeCell ref="G122:H122"/>
    <mergeCell ref="A100:A101"/>
    <mergeCell ref="B100:B101"/>
    <mergeCell ref="C100:C101"/>
    <mergeCell ref="D100:E100"/>
    <mergeCell ref="F100:G100"/>
    <mergeCell ref="G147:H147"/>
    <mergeCell ref="G148:H148"/>
    <mergeCell ref="A150:A151"/>
    <mergeCell ref="B150:B151"/>
    <mergeCell ref="C150:C151"/>
    <mergeCell ref="D150:E150"/>
    <mergeCell ref="F150:G150"/>
    <mergeCell ref="H150:H151"/>
    <mergeCell ref="H123:H124"/>
    <mergeCell ref="B125:B132"/>
    <mergeCell ref="B134:B139"/>
    <mergeCell ref="B140:C140"/>
    <mergeCell ref="A146:F146"/>
    <mergeCell ref="A123:A124"/>
    <mergeCell ref="B123:B124"/>
    <mergeCell ref="C123:C124"/>
    <mergeCell ref="D123:E123"/>
    <mergeCell ref="F123:G123"/>
    <mergeCell ref="B152:B159"/>
    <mergeCell ref="B161:B166"/>
    <mergeCell ref="B167:C167"/>
    <mergeCell ref="G171:H171"/>
    <mergeCell ref="A172:A173"/>
    <mergeCell ref="B172:B173"/>
    <mergeCell ref="C172:C173"/>
    <mergeCell ref="D172:E172"/>
    <mergeCell ref="F172:G172"/>
    <mergeCell ref="H172:H173"/>
    <mergeCell ref="A194:A195"/>
    <mergeCell ref="B194:B195"/>
    <mergeCell ref="C194:C195"/>
    <mergeCell ref="D194:E194"/>
    <mergeCell ref="F194:G194"/>
    <mergeCell ref="B211:C211"/>
    <mergeCell ref="B174:B181"/>
    <mergeCell ref="B183:B188"/>
    <mergeCell ref="B189:C189"/>
    <mergeCell ref="G193:H193"/>
    <mergeCell ref="H194:H195"/>
    <mergeCell ref="B196:B203"/>
    <mergeCell ref="B205:B210"/>
  </mergeCells>
  <pageMargins left="0.7" right="0.7" top="0.75" bottom="0.75" header="0.3" footer="0.3"/>
  <pageSetup paperSize="9" scale="90" orientation="landscape" horizont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Deposits &amp; Advances</vt:lpstr>
      <vt:lpstr>Sectorwise</vt:lpstr>
      <vt:lpstr>LBS-MIS-II</vt:lpstr>
      <vt:lpstr>Gross NPAs</vt:lpstr>
      <vt:lpstr>PM's Task Force Data</vt:lpstr>
      <vt:lpstr>B.Note Annex.A</vt:lpstr>
      <vt:lpstr>Disbursement  from Banks</vt:lpstr>
      <vt:lpstr>'B.Note Annex.A'!Print_Area</vt:lpstr>
      <vt:lpstr>'Deposits &amp; Advances'!Print_Area</vt:lpstr>
      <vt:lpstr>'Disbursement  from Banks'!Print_Area</vt:lpstr>
      <vt:lpstr>'Gross NPAs'!Print_Area</vt:lpstr>
      <vt:lpstr>Sectorwise!Print_Area</vt:lpstr>
      <vt:lpstr>'Deposits &amp; Advances'!Print_Titles</vt:lpstr>
      <vt:lpstr>'Gross NPAs'!Print_Titles</vt:lpstr>
      <vt:lpstr>Sectorwise!Print_Titles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lead111</dc:creator>
  <cp:lastModifiedBy>Raja Mansoor Ali</cp:lastModifiedBy>
  <cp:lastPrinted>2020-09-21T08:07:00Z</cp:lastPrinted>
  <dcterms:created xsi:type="dcterms:W3CDTF">2005-04-28T08:43:35Z</dcterms:created>
  <dcterms:modified xsi:type="dcterms:W3CDTF">2020-09-21T09:00:29Z</dcterms:modified>
</cp:coreProperties>
</file>